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d.docs.live.net/c312b494e0da2127/MEIC/UPI-MEIC/Planificación/PNDIP 2019-2022/PEI seguim 2022/"/>
    </mc:Choice>
  </mc:AlternateContent>
  <xr:revisionPtr revIDLastSave="1040" documentId="8_{7C1E808F-8FEE-462A-823D-98B81A9B662D}" xr6:coauthVersionLast="47" xr6:coauthVersionMax="47" xr10:uidLastSave="{B96A16B0-A1D6-4CC5-A366-E25935573365}"/>
  <bookViews>
    <workbookView xWindow="-110" yWindow="-110" windowWidth="19420" windowHeight="10420" xr2:uid="{00000000-000D-0000-FFFF-FFFF00000000}"/>
  </bookViews>
  <sheets>
    <sheet name="Digepyme" sheetId="4" r:id="rId1"/>
    <sheet name="Digepyme Costos por meta" sheetId="10" r:id="rId2"/>
    <sheet name="Consumidor" sheetId="6" r:id="rId3"/>
    <sheet name="Consumidor Costos por meta" sheetId="12" r:id="rId4"/>
    <sheet name="Mejora Regulatoria" sheetId="8" r:id="rId5"/>
    <sheet name="Mejora Regul Costos por meta" sheetId="13" r:id="rId6"/>
    <sheet name="Calidad" sheetId="7" r:id="rId7"/>
    <sheet name="Calidad Costos por meta" sheetId="14" r:id="rId8"/>
    <sheet name="Defensa Comercial" sheetId="15" r:id="rId9"/>
    <sheet name="Defensa Com. Costos por meta" sheetId="11" r:id="rId10"/>
    <sheet name="Variables" sheetId="3" r:id="rId11"/>
  </sheets>
  <definedNames>
    <definedName name="_xlnm.Print_Area" localSheetId="6">Calidad!$B$2:$V$13</definedName>
    <definedName name="_xlnm.Print_Area" localSheetId="7">'Calidad Costos por meta'!$B$2:$E$67</definedName>
    <definedName name="_xlnm.Print_Area" localSheetId="2">Consumidor!#REF!</definedName>
    <definedName name="_xlnm.Print_Area" localSheetId="3">'Consumidor Costos por meta'!$B$2:$E$54</definedName>
    <definedName name="_xlnm.Print_Area" localSheetId="9">'Defensa Com. Costos por meta'!$B$2:$E$29</definedName>
    <definedName name="_xlnm.Print_Area" localSheetId="0">Digepyme!$B$2:$T$23</definedName>
    <definedName name="_xlnm.Print_Area" localSheetId="1">'Digepyme Costos por meta'!$B$1:$E$43</definedName>
    <definedName name="_xlnm.Print_Area" localSheetId="5">'Mejora Regul Costos por meta'!$B$2:$E$56</definedName>
    <definedName name="_xlnm.Print_Area" localSheetId="4">'Mejora Regulatoria'!$B$2:$T$14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1" l="1"/>
  <c r="M9" i="15"/>
  <c r="K9" i="15"/>
  <c r="D201" i="10" l="1"/>
  <c r="D180" i="10"/>
  <c r="D186" i="10" s="1"/>
  <c r="D167" i="10"/>
  <c r="D173" i="10" s="1"/>
  <c r="D154" i="10"/>
  <c r="D160" i="10" s="1"/>
  <c r="D140" i="10"/>
  <c r="D146" i="10" s="1"/>
  <c r="D132" i="10"/>
  <c r="D126" i="10"/>
  <c r="D118" i="10"/>
  <c r="D112" i="10"/>
  <c r="D105" i="10"/>
  <c r="D85" i="10"/>
  <c r="D91" i="10" s="1"/>
  <c r="D72" i="10"/>
  <c r="D78" i="10" s="1"/>
  <c r="D59" i="10"/>
  <c r="D65" i="10" s="1"/>
  <c r="D46" i="10"/>
  <c r="D52" i="10" s="1"/>
  <c r="D33" i="10"/>
  <c r="D39" i="10" s="1"/>
  <c r="D20" i="10"/>
  <c r="D26" i="10" s="1"/>
  <c r="D13" i="10"/>
  <c r="L7" i="15" l="1"/>
  <c r="M7" i="15" s="1"/>
  <c r="S15" i="4"/>
  <c r="R15" i="4"/>
  <c r="S8" i="4"/>
  <c r="R8" i="4"/>
  <c r="L21" i="4"/>
  <c r="M21" i="4"/>
  <c r="L20" i="4"/>
  <c r="M20" i="4"/>
  <c r="L19" i="4"/>
  <c r="M19" i="4"/>
  <c r="L18" i="4"/>
  <c r="M18" i="4"/>
  <c r="L17" i="4"/>
  <c r="M17" i="4"/>
  <c r="L16" i="4"/>
  <c r="M16" i="4"/>
  <c r="K18" i="4"/>
  <c r="K19" i="4"/>
  <c r="K20" i="4"/>
  <c r="K21" i="4"/>
  <c r="K17" i="4"/>
  <c r="K16" i="4"/>
  <c r="J15" i="4"/>
  <c r="I15" i="4"/>
  <c r="M12" i="4"/>
  <c r="M13" i="4"/>
  <c r="M14" i="4"/>
  <c r="M10" i="4"/>
  <c r="L14" i="4"/>
  <c r="L13" i="4"/>
  <c r="L12" i="4"/>
  <c r="L11" i="4"/>
  <c r="M11" i="4"/>
  <c r="L10" i="4"/>
  <c r="L9" i="4"/>
  <c r="M9" i="4"/>
  <c r="K11" i="4"/>
  <c r="K12" i="4"/>
  <c r="K13" i="4"/>
  <c r="K14" i="4"/>
  <c r="K10" i="4"/>
  <c r="K9" i="4"/>
  <c r="L15" i="4"/>
  <c r="L8" i="4"/>
  <c r="J8" i="4"/>
  <c r="I8" i="4"/>
  <c r="H8" i="4"/>
  <c r="D14" i="11"/>
  <c r="M15" i="4"/>
  <c r="K15" i="4"/>
  <c r="D27" i="12"/>
  <c r="D14" i="12"/>
  <c r="D53" i="12"/>
  <c r="D40" i="12"/>
  <c r="M7" i="4"/>
  <c r="K7" i="15"/>
  <c r="D66" i="14"/>
  <c r="D53" i="14"/>
  <c r="D40" i="14"/>
  <c r="D27" i="14"/>
  <c r="D14" i="14"/>
  <c r="F10" i="7"/>
  <c r="D14" i="13"/>
  <c r="M11" i="8"/>
  <c r="K11" i="8"/>
  <c r="M10" i="8"/>
  <c r="N11" i="6"/>
  <c r="N10" i="6"/>
  <c r="K7" i="4"/>
  <c r="D40" i="13"/>
  <c r="D27" i="13"/>
  <c r="M9" i="8"/>
  <c r="K9" i="8"/>
  <c r="M7" i="8"/>
  <c r="K7" i="8"/>
  <c r="F10" i="6"/>
  <c r="F9" i="6"/>
  <c r="F8" i="6"/>
  <c r="F7" i="6"/>
  <c r="F7" i="7"/>
  <c r="O12" i="7"/>
  <c r="M12" i="7"/>
  <c r="O11" i="7"/>
  <c r="M11" i="7"/>
  <c r="O10" i="7"/>
  <c r="M10" i="7"/>
  <c r="O9" i="7"/>
  <c r="M9" i="7"/>
  <c r="O7" i="7"/>
  <c r="M7" i="7"/>
  <c r="M11" i="6"/>
  <c r="O10" i="6"/>
  <c r="M10" i="6"/>
  <c r="O7" i="6"/>
  <c r="M7" i="6"/>
  <c r="O11" i="6"/>
  <c r="K8" i="4"/>
  <c r="M8" i="4"/>
</calcChain>
</file>

<file path=xl/sharedStrings.xml><?xml version="1.0" encoding="utf-8"?>
<sst xmlns="http://schemas.openxmlformats.org/spreadsheetml/2006/main" count="793" uniqueCount="257">
  <si>
    <t>Eje estratégico:</t>
  </si>
  <si>
    <t>Productividad.</t>
  </si>
  <si>
    <r>
      <t xml:space="preserve">Área de acción: </t>
    </r>
    <r>
      <rPr>
        <sz val="10"/>
        <color theme="1"/>
        <rFont val="Arial"/>
        <family val="2"/>
      </rPr>
      <t>PYME.</t>
    </r>
  </si>
  <si>
    <t>Objetivo estratégico:</t>
  </si>
  <si>
    <t>Fortalecer el ecosistema interinstitucional de soporte y apoyo a las PYME y a los emprendedores nacionales.</t>
  </si>
  <si>
    <r>
      <t xml:space="preserve">Resultado: </t>
    </r>
    <r>
      <rPr>
        <sz val="10"/>
        <color theme="1"/>
        <rFont val="Arial"/>
        <family val="2"/>
      </rPr>
      <t>Fortalecimiento de las PYME y emprendimientos nacionales.</t>
    </r>
  </si>
  <si>
    <t>Responsable:</t>
  </si>
  <si>
    <t>Dirección General de Apoyo a la Pequeña y Mediana Empresa.</t>
  </si>
  <si>
    <r>
      <t>Indicador de resultado:</t>
    </r>
    <r>
      <rPr>
        <sz val="10"/>
        <color theme="1"/>
        <rFont val="Arial"/>
        <family val="2"/>
      </rPr>
      <t xml:space="preserve"> Ecosistema consolidado de apoyo empresarial por ciclo de vida de la empresa y con perspectiva territorial.</t>
    </r>
  </si>
  <si>
    <t>Producto (s)</t>
  </si>
  <si>
    <t>Indicador de Producto</t>
  </si>
  <si>
    <t>Meta</t>
  </si>
  <si>
    <t>Intervención Estratégica</t>
  </si>
  <si>
    <t>Indicador</t>
  </si>
  <si>
    <t>Línea base (1)</t>
  </si>
  <si>
    <t xml:space="preserve">Meta </t>
  </si>
  <si>
    <t>Avance 2022</t>
  </si>
  <si>
    <t>Avance Acumulado 2020-2022</t>
  </si>
  <si>
    <t>Clasificación</t>
  </si>
  <si>
    <t>Justificación</t>
  </si>
  <si>
    <t>Fuente de Verificación</t>
  </si>
  <si>
    <t>Documento de respaldo</t>
  </si>
  <si>
    <t>Presupuesto estimado (colones)</t>
  </si>
  <si>
    <t>Presupuesto Ejecutado (colones)</t>
  </si>
  <si>
    <t>Acciones implementadas  para minimizar el riesgo (según SEVRI 2020)</t>
  </si>
  <si>
    <t>2020-2025</t>
  </si>
  <si>
    <t>Absoluto</t>
  </si>
  <si>
    <t>%</t>
  </si>
  <si>
    <t>Políticas, lineamientos, instrumentos y mecanismos que permitan el Fortalecimiento de las PYME y emprendimientos.</t>
  </si>
  <si>
    <t>NA</t>
  </si>
  <si>
    <t>Fomento de empresariedad para el desarrollo inclusivo.</t>
  </si>
  <si>
    <t>Porcentaje de seguimiento del Plan de Acción de la PNE.</t>
  </si>
  <si>
    <t>100%  - Plan  Acción 2020-2022</t>
  </si>
  <si>
    <t>B.1</t>
  </si>
  <si>
    <t>Cantidad de MIPYMES que concretan negocio de encadenamiento por medio del Programa de Encadenamientos del MEIC.</t>
  </si>
  <si>
    <t>Para la implementación del Programa de Encadenamientos Productivos durante el 2022, por medio de talleres, acompañamiento, seguimiento e implementación de acciones por parte de los funcionarios de los CIDEs, es que se logra alcanzar y sobrepasar la meta propuesta.</t>
  </si>
  <si>
    <t>Cantidad de MIPYMES registradas como proveedoras del Estado mediante el Programa de Compras Públicas.</t>
  </si>
  <si>
    <t>Los logros alcanzados durante el 2022 con el Programa de Compras Públicas se debe a las acciones seguimiento, acompañamiento, asesoría de los funcionarios de los CIDEs; tanto de manera virtual como presencial con las PYMES de cada una de las regiones del país. La coordinación de talleres y capacitaciones en temas de contratación administrativa, y también del registro en el SICOP dieron como resultado el logro de la meta para ese período.</t>
  </si>
  <si>
    <t>Documento en formato PDF con capturas pantallas de los registros realizados en el SICOP.</t>
  </si>
  <si>
    <t>Fuente: Dirección General de Apoyo a la Pequeña y Mediana Empresa (Digepyme), 2023.</t>
  </si>
  <si>
    <t>Central</t>
  </si>
  <si>
    <t>Chorotega</t>
  </si>
  <si>
    <t>Pacífico Central</t>
  </si>
  <si>
    <t>Huetar Norte</t>
  </si>
  <si>
    <t>Huetar Caribe</t>
  </si>
  <si>
    <t>Brunca</t>
  </si>
  <si>
    <t>Total</t>
  </si>
  <si>
    <t>Cuadros de ejecución presupuestaria de los indicadores, año 2022</t>
  </si>
  <si>
    <t>Intervención: Fomento de empresariedad para el desarrollo inclusivo</t>
  </si>
  <si>
    <t>Año</t>
  </si>
  <si>
    <t>Partida presupuestaria</t>
  </si>
  <si>
    <t>Presupuesto ejecutado (en colones)</t>
  </si>
  <si>
    <t>Remuneraciones</t>
  </si>
  <si>
    <t>Servicios</t>
  </si>
  <si>
    <t>Materiales</t>
  </si>
  <si>
    <t>Transf Corrientes</t>
  </si>
  <si>
    <t>Cuentas Especiales</t>
  </si>
  <si>
    <t>Otros recursos (especificar)</t>
  </si>
  <si>
    <t xml:space="preserve">Indicador: Porcentaje de seguimiento del Plan de Acción de la PNE. </t>
  </si>
  <si>
    <r>
      <t xml:space="preserve">Área de acción: </t>
    </r>
    <r>
      <rPr>
        <sz val="10"/>
        <color theme="1"/>
        <rFont val="Arial"/>
        <family val="2"/>
      </rPr>
      <t>Consumidor.</t>
    </r>
  </si>
  <si>
    <t>1.- Fortalecer capacidades a los comerciantes y consumidores, ya sea para mejorar actuar en el mercado o en defensa de sus derechos por medio de programas de capacitación.
2.- Verificar el cumpllimento de las disposiciones de ventas a plazo.</t>
  </si>
  <si>
    <r>
      <t xml:space="preserve">Resultado: </t>
    </r>
    <r>
      <rPr>
        <sz val="10"/>
        <color theme="1"/>
        <rFont val="Arial"/>
        <family val="2"/>
      </rPr>
      <t>Personas consumidoras con mayor información, educación y mejor acceso a la defensa efectiva de sus derechos.</t>
    </r>
  </si>
  <si>
    <t>Dirección de Apoyo al Consumidor</t>
  </si>
  <si>
    <r>
      <t xml:space="preserve">Indicador de resultado: </t>
    </r>
    <r>
      <rPr>
        <sz val="10"/>
        <color theme="1"/>
        <rFont val="Arial"/>
        <family val="2"/>
      </rPr>
      <t xml:space="preserve">Número de personas cubiertas por nuestros servicios. </t>
    </r>
  </si>
  <si>
    <t xml:space="preserve">Acciones implementadas  para minimizar el riesgo (según SEVRI 2020) Indicar cuales se implementaron según PEI u otras) </t>
  </si>
  <si>
    <t>Resoluciones de conclusión de denuncias y reclamos interpuestos por los consumidores.</t>
  </si>
  <si>
    <t>Expediente concluido.</t>
  </si>
  <si>
    <t>Porcentaje de Aumento en la conclusión de Expedientes con rezago.</t>
  </si>
  <si>
    <t>B.1. Con los logros alcanzados se beneficia a la población objetivo, el consumidor y el comerciante, pues se concluyeron expedientes con rezago aumentando la eficiencia y la eficacia en la tramitología de los expedientes administrativos, logrando bajar la respuesta lenta en la tramitación de denuncias realizadas en los temas de Derechos del Consumidor y Empresas, y mediante la utilización del proceso de negociación a distancia que nos facilita la Ley.</t>
  </si>
  <si>
    <t>Reclamo concluido.</t>
  </si>
  <si>
    <t>Resolución de solicitudes de autorización de ventas a plazo (ejecución futura de servicios).</t>
  </si>
  <si>
    <t>Porcentaje de solicitud de autorización resuelta.</t>
  </si>
  <si>
    <t>Porcentaje de planes de Ventas a Plazo con medidas correctivas aplicadas.</t>
  </si>
  <si>
    <t>B.1. Permite brindar a la población objetivo: el consumidor; mayor seguridad de que en caso de adquirir un bien o servicio bajo la modalidad de ventas a plazo y ejecución futura de servicios (tal y como lo define el artículo 44 de la Ley de Promoción de la Comptentencia y Defensa del Consumidor), éste tenga certeza de que en caso de incumplimiento porque el plan que adquirió no está autorizado, pueda recuperar su dinero.</t>
  </si>
  <si>
    <t>54 243 087,28</t>
  </si>
  <si>
    <t>Capacitaciones en Derecho del Consumidor, obligaciones de los comerciantes y educación financiera.</t>
  </si>
  <si>
    <t>Persona capacitada.</t>
  </si>
  <si>
    <t xml:space="preserve">Cantidad de alianzas estratégica para llevar el mensaje de educación financiera al público meta de la Estrategía de Educación Financiera. </t>
  </si>
  <si>
    <t xml:space="preserve">B.1. Difundir el mensaje de finanzas personales, familiares y bienestar financiero al público meta de la Estrategía de Educación Financiera (EEF). Con los logros alcanzados se beneficia a la población objetivo, realizando alianzas estrátegicas con entes públicos y privados, para que contribuyan a difundir dicho mensaje a la población antes señalada. Se realizaron 5 alianzas estratégicas. </t>
  </si>
  <si>
    <t>Cantidad de administrados capacitados en derechos del consumidor, obligaciones de los comerciantes, metrología y defensa comercial.</t>
  </si>
  <si>
    <t>B.1. Existe un mayor dinamismo en el comercio, lo que obliga a informar a un número mayor de consumidores y empresas sobre sus obligaciones, los derechos y cómo hacerlos valer, esto de conformidad con lo establecido en la Ley de Promoción de la Competencia y Defensa Efectiva del Consumidor (Ley Nº 7472) y su reglamento. Se realizaron capacitaciones a 3351 personas y 334 empresas.</t>
  </si>
  <si>
    <t>Registro Excel mediante la plataforma intranet del Ministerio de Economía, Industria y Comercio.
Canal de youtube de la DAC  (donde se cuelgan todas las grabaciones de las charlas).
Sitio web www.consumo.go.cr, específicamente en la pestaña de capacitaciones desde donde se comparten las grabaciones de las charlas brindadas.</t>
  </si>
  <si>
    <r>
      <rPr>
        <b/>
        <sz val="10"/>
        <color rgb="FF000000"/>
        <rFont val="Arial"/>
        <family val="2"/>
      </rPr>
      <t xml:space="preserve">Fuente: </t>
    </r>
    <r>
      <rPr>
        <sz val="10"/>
        <color rgb="FF000000"/>
        <rFont val="Arial"/>
        <family val="2"/>
      </rPr>
      <t>Dirección de Apoyo al Consumidor (DAC), 2023.</t>
    </r>
  </si>
  <si>
    <t>Intervención: Prevención para una efectiva defensa de los consumidores</t>
  </si>
  <si>
    <t>Indicador: Porcentaje de aumento en la conclusión de expedientes de rezago.</t>
  </si>
  <si>
    <t>Indicador: Porcentaje de planes de ventas a plazo con medidas correctivas aplicadas.</t>
  </si>
  <si>
    <t xml:space="preserve">Indicador: Cantidad de alianzas estratégicas para llevar el mensaje de educación financiera al público meta de la Estrategia de Educación </t>
  </si>
  <si>
    <r>
      <t xml:space="preserve">Indicador: Cantidad de administrados capacitados en </t>
    </r>
    <r>
      <rPr>
        <b/>
        <u/>
        <sz val="10"/>
        <color theme="0"/>
        <rFont val="Arial"/>
        <family val="2"/>
      </rPr>
      <t>derechos del consumidor</t>
    </r>
    <r>
      <rPr>
        <b/>
        <sz val="10"/>
        <color theme="0"/>
        <rFont val="Arial"/>
        <family val="2"/>
      </rPr>
      <t xml:space="preserve">; obligaciones de los comerciantes, metrología y defensa comercial </t>
    </r>
  </si>
  <si>
    <t>Competitividad.</t>
  </si>
  <si>
    <r>
      <t xml:space="preserve">Área de acción: </t>
    </r>
    <r>
      <rPr>
        <sz val="10"/>
        <color theme="1"/>
        <rFont val="Arial"/>
        <family val="2"/>
      </rPr>
      <t>Mejora Regulatoria</t>
    </r>
    <r>
      <rPr>
        <b/>
        <sz val="10"/>
        <color theme="1"/>
        <rFont val="Arial"/>
        <family val="2"/>
      </rPr>
      <t>.</t>
    </r>
  </si>
  <si>
    <t>Promover acciones de MRST en la gestión pública para generar un impacto positivo en los sectores productivos y en el bienestar de la ciudadanía.</t>
  </si>
  <si>
    <r>
      <t xml:space="preserve">Resultado: </t>
    </r>
    <r>
      <rPr>
        <sz val="10"/>
        <color theme="1"/>
        <rFont val="Arial"/>
        <family val="2"/>
      </rPr>
      <t>Impacto directo en la reactivación económica de los sectores productivos.</t>
    </r>
  </si>
  <si>
    <t>Dirección de Mejora Regulatoria.</t>
  </si>
  <si>
    <r>
      <t>Indicador de resultado:</t>
    </r>
    <r>
      <rPr>
        <sz val="10"/>
        <color theme="1"/>
        <rFont val="Arial"/>
        <family val="2"/>
      </rPr>
      <t xml:space="preserve"> N.D.</t>
    </r>
  </si>
  <si>
    <t>Rectoría en MRST (mediante emisión y acompañamiento en la aplicación de políticas y directrices de MRST y la verificación del cumplimiento de la L8220 y su reglamento).</t>
  </si>
  <si>
    <t>N.D.</t>
  </si>
  <si>
    <t>Simplificación de trámites para mejorar la competitividad del sector empresarial y el bienestar de la ciudadanía.</t>
  </si>
  <si>
    <t>Cantidad de trámites simplificados que impactan la competitividad y el bienestar ciudadanía.</t>
  </si>
  <si>
    <t>34 (corresponde a 22 Línea Base, más 12 nuevos)</t>
  </si>
  <si>
    <t>B.1.</t>
  </si>
  <si>
    <t>Mediante las acciones desarrolladas se supera la meta en un trámite adicional debido a los grandes esfuerzos en dos trámites simplificados de gran impacto para el país, y que requirió el esfuerzo interinstitucional para llevar adelante las mejoras durante varios meses, a saber:
1. Permiso Sanitario de Funcionamiento (Ministerio de Salud): se establece un trámite estándar para las diferentes actividades, unificando el concepto de permiso, incorporando tanto el permiso sanitario de funcionamiento, como el certificado de habilitación para establecimientos de salud, además permite el uso de una declaración jurada, eliminando de esta forma la inspección previa y permitiendo que la misma se realice a posteriori. Se reduce el tiempo en la obtención de los permisos a un día (Permisos A, B y C), el nuevo decreto elimina cuatro requisitos para poder habilitar un servicio de salud, clarifica los requisitos para obtener la autorización sanitaria para eventos temporales de concentración masiva de personas, y permite que los permisos para actividades en casa de habitación se amplíen de dos años a un período máximo de cinco años.
2. Registro de Insumos Agrícolas (MAG-MINAE-M. Salud): oficializa el Reglamento Técnico 504:2021 en el cual se defienen plazos más cortos en la tramitación de cada solicitud de registro bajo las distintas modalidades previstas en el Reglamento, entre 5 y 8 meses, se definen los lineamientos y procedimientos que regulan el proceso de registro de los plaguicidas sintéticos formulados, ingrediente activo grado técnico, coadyuvantes, sustancias afines y vehículos físicos de uso agrícola, con el propósito de aprobar la venta y utilización de estos, previa evaluación de datos científicos suficientes que demuestren que el producto es eficaz para el fin que se destina y no representa riesgos inaceptables para la salud, el ambiente y la agricultura.</t>
  </si>
  <si>
    <r>
      <rPr>
        <b/>
        <sz val="10"/>
        <color theme="1"/>
        <rFont val="Arial"/>
        <family val="2"/>
      </rPr>
      <t xml:space="preserve">1. </t>
    </r>
    <r>
      <rPr>
        <sz val="10"/>
        <color theme="1"/>
        <rFont val="Arial"/>
        <family val="2"/>
      </rPr>
      <t xml:space="preserve">Decreto Ejecutivo 43432-S, disponible en http://www.pgrweb.go.cr/scij/Busqueda/Normativa/Normas/nrm_texto_completo.aspx?param1=NRTC&amp;nValor1=1&amp;nValor2=96613&amp;nValor3=129492&amp;strTipM=TC 
</t>
    </r>
    <r>
      <rPr>
        <b/>
        <sz val="10"/>
        <color theme="1"/>
        <rFont val="Arial"/>
        <family val="2"/>
      </rPr>
      <t xml:space="preserve">2. </t>
    </r>
    <r>
      <rPr>
        <sz val="10"/>
        <color theme="1"/>
        <rFont val="Arial"/>
        <family val="2"/>
      </rPr>
      <t>Decreto Ejecutivo N° 43469-MAG-MINAE-S  disponible en http://www.pgrweb.go.cr/scij/Busqueda/Normativa/Normas/nrm_texto_completo.aspx?param1=NRTC&amp;nValor1=1&amp;nValor2=96731&amp;nValor3=129759&amp;strTipM=TC</t>
    </r>
  </si>
  <si>
    <r>
      <rPr>
        <b/>
        <sz val="10"/>
        <color theme="1"/>
        <rFont val="Arial"/>
        <family val="2"/>
      </rPr>
      <t>1.</t>
    </r>
    <r>
      <rPr>
        <sz val="10"/>
        <color theme="1"/>
        <rFont val="Arial"/>
        <family val="2"/>
      </rPr>
      <t xml:space="preserve"> Decreto Ejecutivo 43432-S, disponible en http://www.pgrweb.go.cr/scij/Busqueda/Normativa/Normas/nrm_texto_completo.aspx?param1=NRTC&amp;nValor1=1&amp;nValor2=96613&amp;nValor3=129492&amp;strTipM=TC 
</t>
    </r>
    <r>
      <rPr>
        <b/>
        <sz val="10"/>
        <color theme="1"/>
        <rFont val="Arial"/>
        <family val="2"/>
      </rPr>
      <t>2.</t>
    </r>
    <r>
      <rPr>
        <sz val="10"/>
        <color theme="1"/>
        <rFont val="Arial"/>
        <family val="2"/>
      </rPr>
      <t xml:space="preserve"> Decreto Ejecutivo N° 43469-MAG-MINAE-S  disponible en http://www.pgrweb.go.cr/scij/Busqueda/Normativa/Normas/nrm_texto_completo.aspx?param1=NRTC&amp;nValor1=1&amp;nValor2=96731&amp;nValor3=129759&amp;strTipM=TC</t>
    </r>
  </si>
  <si>
    <t>22.305.600,00</t>
  </si>
  <si>
    <t>Cantidad de ventanillas únicas implementadas.</t>
  </si>
  <si>
    <t>Durante el año 2022 por se han implementado las Ventanillas Municipalies en las Municipalidades de Limón, Siquirres, Pococí, Guácimo, y Parrita por medio de la VUI con PROCOMER.</t>
  </si>
  <si>
    <t>Convenios firmados y oficializados:
Convenio Cooperacion Guácimo VUI Procomer
Convenio Cooperacion Parrita VUI Procomer
Convenio Cooperacion Limón VUI Procomer
Convenio Cooperacion Siquirres VUI Procomer
Convenio Cooperacion Pococí VUI Procomer</t>
  </si>
  <si>
    <t>52.046.400,00</t>
  </si>
  <si>
    <t>Porcentaje de avance del proyecto de revisión y análisis de la normativa obsoleta o innecesaria en el trámite de apertura de empresas, o formalización de las ya existentes, considerando las responsabilidades y competencias de cada institución.</t>
  </si>
  <si>
    <t>58 instituciones con 1246 trámites publicados en el módulo CNT
27/05/2020</t>
  </si>
  <si>
    <t>El proyecto fue cerrado en 2021 con el avance del 40% por medio del Proyecto CR Fluye, se abordaron 11 Instituciones con la metodología de Análisis de Impacto Regulatorio Ex Post, brindando las recomendaciones correspondientes y dando seguimiento a lo planes de acción. Basados en la comunicación recibida el 30 de noviembre del 2021, por parte de la Asociación Horizonte Positivo, denominada "REF. NOTIFICACIÓN DE TERMINACIÓN DEL CONVENIO PARA LA REALIZACIÓN DEL “PROYECTO COSTA RICA FLUYE” ENTRE EL MINISTERIO DE ECONOMÍA, INDUSTRIA Y COMERCIO (MEIC) Y LA ASOCIACIÓN HORIZONTE POSITIVO" y la nota de respuesta del MEIC MEIC-DM-OF-031-2021, sobre la rescisión del Convenio, se finaliza esta meta.</t>
  </si>
  <si>
    <t>Cantidad de trámites simplificados evaluados desde la experiencia de usuario</t>
  </si>
  <si>
    <t>3 trámites críticos simplificados en el año 2019.</t>
  </si>
  <si>
    <r>
      <t>18
(Se deben evaluar del PNDIP (2020-2022)  9  trámites y 9 trámites restantes de los PMR de los años  2023 al 2025.</t>
    </r>
    <r>
      <rPr>
        <b/>
        <sz val="10"/>
        <color theme="1"/>
        <rFont val="Arial"/>
        <family val="2"/>
      </rPr>
      <t>**</t>
    </r>
  </si>
  <si>
    <t>La meta se realizaba mediante convenio con el Laboratorio Colaborativo de Innovación Pública (Innovaap) de la Escuela de Administración Pública de la UCR, con ellos la Administración 2018-2022 negoció la realización de 3 talleres por año por un plazo de 2 años, es decir 6 talleres (2020 y 2021: Permiso Sanitario de Funcionamiento, Certificado Veterinario de Operación, Registro Ambiental D2, y dos trámites del MOPT) que era el horizonte de tiempo de la Estrategia de Estado Abierto, convenio que no fue renovado y por lo tanto no se realiza en el primer semestre de 2022 la evaluación de los trámites críticos 2021, dadas las prioridades de la nueva Administración se tiene el interés de continuar con la meta.</t>
  </si>
  <si>
    <r>
      <rPr>
        <b/>
        <sz val="10"/>
        <color rgb="FF000000"/>
        <rFont val="Arial"/>
        <family val="2"/>
      </rPr>
      <t>Fuente</t>
    </r>
    <r>
      <rPr>
        <sz val="10"/>
        <color rgb="FF000000"/>
        <rFont val="Arial"/>
        <family val="2"/>
      </rPr>
      <t>: Dirección de Mejora Regulatoria (DMR), 2023.</t>
    </r>
  </si>
  <si>
    <r>
      <t>Intervención:</t>
    </r>
    <r>
      <rPr>
        <sz val="10"/>
        <color indexed="8"/>
        <rFont val="Arial"/>
        <family val="2"/>
      </rPr>
      <t xml:space="preserve"> Simplificación de trámites para mejorar la competitividad del sector empresarial y el bienestar de la ciudadanía</t>
    </r>
  </si>
  <si>
    <r>
      <t xml:space="preserve">Indicador: </t>
    </r>
    <r>
      <rPr>
        <b/>
        <sz val="10"/>
        <color theme="0"/>
        <rFont val="Arial"/>
        <family val="2"/>
      </rPr>
      <t>Cantidad de trámites simplificados que impactan la competitividad y el bienestar ciudadanía.</t>
    </r>
  </si>
  <si>
    <t>8 919 967,50</t>
  </si>
  <si>
    <r>
      <t xml:space="preserve">Indicador: </t>
    </r>
    <r>
      <rPr>
        <b/>
        <sz val="10"/>
        <color theme="0"/>
        <rFont val="Arial"/>
        <family val="2"/>
      </rPr>
      <t>Cantidad de ventanillas únicas implementadas.</t>
    </r>
  </si>
  <si>
    <t>Indicador: Porcentaje de avance del proyecto de revisión y análisis de la normativa obsoleta o innecesaria en el trámite de apertura de empresas, o formalización de las ya existentes, considerando las responsabilidades y competencias de cada institución.*</t>
  </si>
  <si>
    <t>* El proyecto fue cerrado en 2021 con el avance del 40% por medio del Proyecto CR Fluye.</t>
  </si>
  <si>
    <t>Indicador: Cantidad de trámites simplificados evaluados desde la experiencia de usuario.*</t>
  </si>
  <si>
    <t>* El convenio con el Laboratorio Colaborativo de Innovación Pública (Innovaap), no fue renovado para el año 2022, por lo tanto no se realiza en el I semestre de 2022 la evaluación de los trámites críticos 2021.</t>
  </si>
  <si>
    <t>Competitividad</t>
  </si>
  <si>
    <t xml:space="preserve">Área de acción: </t>
  </si>
  <si>
    <t>Calidad</t>
  </si>
  <si>
    <t>Promover la existencia e implementación de reglas claras que favorezca la competencia, un ambiente justo de negocios y el bienestar de la población.</t>
  </si>
  <si>
    <t>Resultado:</t>
  </si>
  <si>
    <t>Mejora de los niveles de cumplimiento de la reglamentación técnica, para favorecer el ambiente competitivo del sector productivo nacional y protección al consumidor.</t>
  </si>
  <si>
    <t>Dirección de Calidad</t>
  </si>
  <si>
    <t>Indicador de resultado:</t>
  </si>
  <si>
    <t>Porcentaje de mejora del nivel de cumplimiento de los RT verificados.</t>
  </si>
  <si>
    <t>Reglamentos técnicos para productos del sector industrial o comercial.</t>
  </si>
  <si>
    <t>Reglamentos Técnicos emitidos.</t>
  </si>
  <si>
    <t xml:space="preserve">Prevención para una efectiva defensa de los consumidores. </t>
  </si>
  <si>
    <t>Cantidad de RT emitidos que se ajusten a las necesidades del sector.</t>
  </si>
  <si>
    <t>B.1. La meta avanza de acuerdo con lo programado en el año 2022.</t>
  </si>
  <si>
    <t>N° de RT modificados ajustados a la realidad nacional</t>
  </si>
  <si>
    <t xml:space="preserve">
Estudios de verificación y evaluación de la conformidad.</t>
  </si>
  <si>
    <t xml:space="preserve">
Productos verificados.</t>
  </si>
  <si>
    <t>Porcentaje de implementación del proyecto de acreditación a Organismos de Inspección del Mercado (OIVM)</t>
  </si>
  <si>
    <t>B.1. El proyecto avanza de acuerdo con lo programado, ya se cumplieron las tareas  del año 2022, según lo establecido.</t>
  </si>
  <si>
    <t>1.Expedientes en físico en el Departamento de Verificación de Mercado. 
2.Informes en la página web del MEIC, en la sección de "Estudios".</t>
  </si>
  <si>
    <t>Porcentaje de Comercios que cumplen con RT</t>
  </si>
  <si>
    <t xml:space="preserve">B.1. El aumento durante el año 2022 se debió a que las visitas del primer semestre fueron a comercios con incumplimientos constantes a productos de granel, y en el segundo semestre se realizaron segundas visitas en las que, de manera histórica, los comercios tienden a cumplir más cuando se verifican de nuevo. La cantidad de  capacitaciones impartidas en temas relacionados al cumplimiento han tenido un impacto positivo en el cumplimiento de los comercios. </t>
  </si>
  <si>
    <t>Porcentaje de productos verificados con resultados conformes.</t>
  </si>
  <si>
    <t>B1.1. El sobrepasar la meta en el año 2022, se debe a que el Dpto. de Verificación de Mercados continuó con  la presencia y amplitud en la cobertura de las verificaciones en el mercado. Adicionalmente las capacitaciones impartidas, tanto las planificadas en el propio programa, como las capacitaciones en colaboración con la Dirección de Apoyo al Consumidor (DAC), han logrado un efecto positivo en los asistentes y se ha fomentado una mayor conciencia para beneficio de los consumidores.</t>
  </si>
  <si>
    <r>
      <rPr>
        <b/>
        <sz val="10"/>
        <color rgb="FF000000"/>
        <rFont val="Arial"/>
        <family val="2"/>
      </rPr>
      <t>Fuente:</t>
    </r>
    <r>
      <rPr>
        <sz val="10"/>
        <color rgb="FF000000"/>
        <rFont val="Arial"/>
        <family val="2"/>
      </rPr>
      <t xml:space="preserve"> Dirección de Calidad (DCAL), 2023.</t>
    </r>
  </si>
  <si>
    <t>Intervención:  Prevención para una efectiva defensa de los consumidores</t>
  </si>
  <si>
    <t>Indicador: Cantidad de RT emitidos que se ajusten a las necesidades del sector.</t>
  </si>
  <si>
    <r>
      <t>Intervención:</t>
    </r>
    <r>
      <rPr>
        <b/>
        <sz val="10"/>
        <color theme="1"/>
        <rFont val="Arial"/>
        <family val="2"/>
      </rPr>
      <t xml:space="preserve"> </t>
    </r>
    <r>
      <rPr>
        <sz val="10"/>
        <color theme="1"/>
        <rFont val="Arial"/>
        <family val="2"/>
      </rPr>
      <t xml:space="preserve"> Prevención para una efectiva defensa de los consumidores</t>
    </r>
  </si>
  <si>
    <t>Indicador: N° de RT modificados ajustados a la realidad nacional</t>
  </si>
  <si>
    <t>Indicador: Porcentaje de implementación del proyecto de acreditación a Organismos de Inspección del Mercado (OIVM)</t>
  </si>
  <si>
    <t>Indicador: Porcentaje de Comercios que cumplen con RT</t>
  </si>
  <si>
    <t>Indicador: Porcentaje de productos verificados con resultados conformes.</t>
  </si>
  <si>
    <t>1. Competitividad
2. Productividad</t>
  </si>
  <si>
    <r>
      <t xml:space="preserve">Área de acción: </t>
    </r>
    <r>
      <rPr>
        <sz val="10"/>
        <color theme="1"/>
        <rFont val="Arial"/>
        <family val="2"/>
      </rPr>
      <t>Defensa Comercial.</t>
    </r>
  </si>
  <si>
    <t>Reforzar la contribución del Ministerio al desarrollo productivo de las empresas mediante la articulación institucional, el acompañamiento durante periodos de ajuste y mecanismos que les permita defenderse ante prácticas desleales de comercio y aumentos subidos de importaciones de productos específicos.</t>
  </si>
  <si>
    <r>
      <t xml:space="preserve">Resultado: </t>
    </r>
    <r>
      <rPr>
        <sz val="10"/>
        <color theme="1"/>
        <rFont val="Arial"/>
        <family val="2"/>
      </rPr>
      <t>Contribuir en la competitividad de los sectores productivos nacionales y por ende en el desarrollo económico del país.</t>
    </r>
  </si>
  <si>
    <t>Dirección de Defensa Comercial.</t>
  </si>
  <si>
    <t>Informe técnico final</t>
  </si>
  <si>
    <t>Cantidad de informes requeridos</t>
  </si>
  <si>
    <t>Prevención para una efectiva defensa de los consumidores</t>
  </si>
  <si>
    <t>Administrados de sectores productivos capacitados en materia de defensa comercial</t>
  </si>
  <si>
    <t>Jueces, procuradores y funcionarios de la Dirección General de Aduanas capacitados en materia de defensa comercial</t>
  </si>
  <si>
    <t>ND</t>
  </si>
  <si>
    <r>
      <rPr>
        <b/>
        <sz val="10"/>
        <color rgb="FF000000"/>
        <rFont val="Arial"/>
        <family val="2"/>
      </rPr>
      <t>Fuente</t>
    </r>
    <r>
      <rPr>
        <sz val="10"/>
        <color rgb="FF000000"/>
        <rFont val="Arial"/>
        <family val="2"/>
      </rPr>
      <t>: Dirección de Defensa Comercial, 2023.</t>
    </r>
  </si>
  <si>
    <r>
      <t>Intervención:</t>
    </r>
    <r>
      <rPr>
        <b/>
        <sz val="10"/>
        <color indexed="8"/>
        <rFont val="Arial"/>
        <family val="2"/>
      </rPr>
      <t xml:space="preserve"> </t>
    </r>
    <r>
      <rPr>
        <sz val="10"/>
        <color theme="1"/>
        <rFont val="Arial"/>
        <family val="2"/>
      </rPr>
      <t xml:space="preserve"> Prevención para una efectiva defensa de los consumidores</t>
    </r>
  </si>
  <si>
    <t>Indicador: Administrados de sectores productivos capacitados en materia de defensa comercial</t>
  </si>
  <si>
    <t>Indicador: Jueces, procuradores y funcionarios de la Dirección General de Aduanas capacitados en materia de defensa comercial</t>
  </si>
  <si>
    <t xml:space="preserve">Descripción de variable relacionada. </t>
  </si>
  <si>
    <t>Clasificación Para el cumplimiento anual</t>
  </si>
  <si>
    <t>Incluir en justificación</t>
  </si>
  <si>
    <t xml:space="preserve">B.1. De acuerdo con lo programado: cuando el avance de la meta está de acuerdo con lo previsto. </t>
  </si>
  <si>
    <t>B.1.1. Logros: razones que explican el avance semestral o en su defecto el cumplimiento de la meta antes de lo programado.
B.1.2. Fuentes de verificación: se indica de dónde se obtienen los datos para verificar el avance de la meta o en su defecto el cumplimiento antes de lo programado.
B.1.3. Factores que contribuyen al avance semestral de las metas superiores al 125%: factores internos o externos que justifican el sobrecumplimiento de la meta.</t>
  </si>
  <si>
    <t>B.2. Para las metas “con riesgo de incumplimiento”: cuando el avance de la meta es menor a lo previsto y representa una amenaza controlable para su cumplimiento final</t>
  </si>
  <si>
    <t xml:space="preserve">B.2.1. Obstáculos: razones que explican el rezago hacia el logro de la meta.
B.2.2.1. Acciones de mejora: son propuestas técnicas de las instituciones, avaladas por los Ministros Rectores de los sectores, basadas en la información de las instituciones para la atención de rezagos en el avance hacia el logro de las metas de las intervenciones estratégicas que presentan desfases negativos en su ejecución. Se deben anotar las acciones de mejora (tres acciones de mejora por meta, tal y como se describe).
B.2.2.1.1. Acción de mejora 1: fecha de inicio: la fecha de inicio en que se va a iniciar la acción de mejora..
B.2.2.1.2. Acción de mejora 1: fecha en que se elimina el rezago: la fecha que se espera que la acción de mejora surta efecto y elimine el rezago.
B.2.3. Fuentes de verificación: se indica de dónde se obtienen los datos.
</t>
  </si>
  <si>
    <t xml:space="preserve">B.3. Para las metas con atraso crítico. Cuando el avance de la meta es menor a lo previsto y representa una seria amenaza para su cumplimiento anual. </t>
  </si>
  <si>
    <t xml:space="preserve">B.3.1. Obstáculos: razones que explican el rezago que representa una seria amenaza para el logro de la meta anual.
B.3.2. Riesgos de que no se cumpla la meta anual: explicar los riesgos asociados al l ogro de la meta. Si los mismos se materializan o suceden, no se lograría la meta en 100%, por tanto, se requieren acciones de mejora.
B.3.3.1 Acciones de mejora: son propuestas técnicas de las instituciones, avaladas por los Ministros Rectores de los Sectores, basadas en la información de las instituciones para la atención de rezagos en el avance hacia el logro de las metas de las intervenciones estratégicas que presentan desfases negativos en su ejecución. Se solicitan tres acciones de mejora.
B.3.3.1.1 Acción de mejora 1: fecha de inicio: cuando se va a iniciar la acción de mejora.
B.3.3.1.2. Acción de mejora 1: fecha en que se elimina el rezago: la fecha que se espera que la acción de mejora surta efecto y elimine el rezago.
B.3.3. Fuentes de verificación: se indica de dónde se obtienen los datos.
</t>
  </si>
  <si>
    <t>Presupuesto</t>
  </si>
  <si>
    <t>Se debe incluir la información del presupuesto ejecutado, así como la información de los principales hallazgos presupuestarios sobre factores que incidieron en una sobreejecución o subejecución.</t>
  </si>
  <si>
    <t xml:space="preserve">Se incluye en los factores lo siguiente: </t>
  </si>
  <si>
    <r>
      <t xml:space="preserve">A. </t>
    </r>
    <r>
      <rPr>
        <b/>
        <sz val="11"/>
        <rFont val="Arial"/>
        <family val="2"/>
      </rPr>
      <t>Factores por los que hay una sobre ejecución del presupuesto en la meta:</t>
    </r>
    <r>
      <rPr>
        <sz val="11"/>
        <rFont val="Arial"/>
        <family val="2"/>
      </rPr>
      <t xml:space="preserve"> describir las principales razones que incidieron en el uso de los recursos financieros. </t>
    </r>
  </si>
  <si>
    <r>
      <t xml:space="preserve">B. </t>
    </r>
    <r>
      <rPr>
        <b/>
        <sz val="11"/>
        <rFont val="Arial"/>
        <family val="2"/>
      </rPr>
      <t>Factores por lo cual hay una sub ejecución del presupuesto en la meta:</t>
    </r>
    <r>
      <rPr>
        <sz val="11"/>
        <rFont val="Arial"/>
        <family val="2"/>
      </rPr>
      <t xml:space="preserve"> se anotan los principales hallazgos presupuestarios en relación a las limitaciones que tuvieron en la ejecución de los recursos. </t>
    </r>
  </si>
  <si>
    <r>
      <t xml:space="preserve">C. </t>
    </r>
    <r>
      <rPr>
        <b/>
        <sz val="11"/>
        <rFont val="Arial"/>
        <family val="2"/>
      </rPr>
      <t xml:space="preserve">Factores por lo que no hay ejecución presupuestaria: </t>
    </r>
    <r>
      <rPr>
        <sz val="11"/>
        <rFont val="Arial"/>
        <family val="2"/>
      </rPr>
      <t xml:space="preserve">anotar los factores que incidieron en que no se registre la ejecución presupuestaria. </t>
    </r>
  </si>
  <si>
    <t>1. Anual 2022_DIGEPYME_Final_RevRAA.
2. DIGEPYME-OF-110-22 RED APOYO PYME.
3. MEIC-DIGEPYME-Nuevo modelo de la PNE2030 Justificacion.
4. MEIC-DIGEPYME-PNE 2022 Conformación mesas.
5. MEIC-DIGEPYME-PNE 2022+PNC-RAP.
6. MEIC-Minuta Reunión para presentar la PNE2030-DMRV02 .
7. PNE 2030 y Red Apoyo PYME 2022 respuestas.</t>
  </si>
  <si>
    <t>En función de lo establecido en el Decreto Ejecutivo N° 42079-MEIC, para los siguientes planes de acción de la PNE2030, se fundamentarán en la figura a nivel político que tendrá espacio en el Consejo Asesor Mixto Pyme (CAMP) como un foro para la coordinación, articulación, ratificación de acciones y coadyuvancia en el diseño, seguimiento y evaluación de las políticas públicas en pro de las PYME. En este sentido, el CAMP será el ente encargado del control y cumplimiento de las acciones que deberán ser ejecutadas por las Mesas de Coordinación Institucionales, los cuáles serán los espacios técnicos en los que se ejecutarán las acciones.  El segundo nivel, conformado por las Mesas de Coordinación Institucionales (MCI), es la instancia encargada de diseñar y ejecutar los lineamientos y recomendaciones que emanen del CAMP.  Las MCI son el espacio llamado a generar los insumos para que se de la toma de decisiones y es el encargado de brindar la rendición de cuentas del cumplimiento de las acciones en pro del parque empresarial PYME.   En resumen, durante el II semestre del 2022 se realizaron las siguientes actividades para redefinir la metodología de trabajo de la PNE-2030:
1.	La primera tarea de las MCI fue revisar las acciones establecidas en el Plan de Acción de la PNE2030 del 2019 – 2022, con el fin de determinar los ajustes necesarios para cumplir lo que resta del año 2022, y además de hacer el diseño del plan de acción 2023 – 2026 para presentarlo al Consejo Asesor PYME (CAMP) y que sea ratificado en esta instancia (adjunto propuesta de trabajo).
2.	Se realizaron reuniones con los funcionarios de la DIGEPYME y otras direcciones del MEIC para presentar y validar la nueva metodología de la PNE, así como para revisar avances en la definición de las nuevas líneas de acción de cada uno de los ejes.
3.	Se presenta la propuesta de la nueva metodología de trabajo de la PNE 2023-2026 a la Red de Apoyo a PYME y Emprendedores y se les invita a participar en las mesas de trabajo (se les envía un form, adjunto enlace).
4.	Se define la nueva estructura de cada una de las mesas de trabajo, se nombra un se coordinador por eje y el equipo de apoyo del MEIC (adjunto nueva propuesta).
5.	Se revisaron y redefinieron los objetivos de algunas de las mesas de trabajo, de forma tal que se ajusten a la situación actual.
6.	Se definen las instituciones que estarían conformando cada una de las mesas de trabajo, el resultado esperado, líneas de acción y temas de nivel uno.    - 
Ver adjuntos:
1. Anual 2022_DIGEPYME_Final_RevRAA.
2. DIGEPYME-OF-110-22 RED APOYO PYME.
3. MEIC-DIGEPYME-Nuevo modelo de la PNE2030 Justificacion.
4. MEIC-DIGEPYME-PNE 2022 Conformación mesas.
5. MEIC-DIGEPYME-PNE 2022+PNC-RAP.
6. MEIC-Minuta Reunión para presentar la PNE2030-DMRV02 .
7. PNE 2030 y Red Apoyo PYME 2022 respuestas.</t>
  </si>
  <si>
    <t>El CIDE de la Región Central pese a solo operar con una funcionaria, pudo cumplir con la meta establecida. Gestionando reuniones de sensibilización con empresarios de la zona de Los Santos y Cartago; e incorporando a las PYMES en nuestros distintos programas.</t>
  </si>
  <si>
    <t>El CIDE de la Región Chorotega realizó reuniones de sensibilización con empresarios, y durante el 2022 las tres funcionarias del CIDE realizaron acciones conjuntas para poder sobrepasar la meta propuesta. Adicionalmente, se filtraron datos extraídos del SIEC y se enviaron comunicados a los empresarios de la región por medio de los correos electrónicos de las funcionarias del CIDE.</t>
  </si>
  <si>
    <t>El CIDE de la Región Pacífico Central  realizó reuniones de sensibilización con empresarios, y durante el 2022 las dos funcionarias del CIDE realizaron acciones conjuntas para poder sobrepasar la meta propuesta. Adicionalmente, se filtraron datos extraídos del SIEC y se enviaron comunicados a los empresarios de la región por medio de los correos electrónicos de las funcionarias del CIDE.</t>
  </si>
  <si>
    <t>El CIDE de la Región Norte realizó reuniones de sensibilización con empresarios, y durante el 2022 los dos funcionarios del CIDE realizaron acciones conjuntas para poder sobrepasar la meta propuesta. Adicionalmente, se filtraron datos extraídos del SIEC y se enviaron comunicados a los empresarios de la región por medio de los correos electrónicos de los funcionarios del CIDE. Y durante el 2021 los encadenamientos en esta región fueron entre las mismas PYMES que se incorporaron al Programa en este período.</t>
  </si>
  <si>
    <t>El CIDE de la Región Caribe realizó reuniones de sensibilización con empresarios, y durante el 2022 los dos funcionarios del CIDE realizaron acciones conjuntas para poder sobrepasar la meta propuesta. Adicionalmente, se filtraron datos extraídos del SIEC y se enviaron comunicados a los empresarios de la región por medio de los correos electrónicos de los funcionarios del CIDE.</t>
  </si>
  <si>
    <t>El CIDE de la Región Brunca realizó reuniones de sensibilización con empresarios, y durante el 2022 los tres funcionarios del CIDE realizaron acciones conjuntas para poder sobrepasar la meta propuesta. Adicionalmente, se filtraron datos extraídos del SIEC y se enviaron comunicados a los empresarios de la región por medio de los correos electrónicos de los funcionarios del CIDE.</t>
  </si>
  <si>
    <t>Minutas citas de negocios.
Fichas de evaluación de impacto económico.</t>
  </si>
  <si>
    <t>Fichas de evaluación de impacto económico.</t>
  </si>
  <si>
    <t>Minutas citas de negocios.</t>
  </si>
  <si>
    <t>El CIDE de la Región Central pese a solo operar con una funcionaria, pudo cumplir con la meta establecida. Gestionando reuniones de sensibilización con empresarios de la zona de Los Santos y Cartago; e incorporando a las PYMES en nuestros distintos programas como el Programa de Encadenamientos y el de Mujer y Negocios en sus distintas ediciones.</t>
  </si>
  <si>
    <t>El CIDE de la Región Chorotega realizó reuniones de sensibilización con empresarios, y durante el 2022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t>
  </si>
  <si>
    <t>El CIDE de la Región Pacífico Central realizó reuniones de sensibilización con empresarios, y durante el 2022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t>
  </si>
  <si>
    <t>El CIDE de la Región Norte realizó reuniones de sensibilización con empresarios, y durante el 2021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 Para esta región, funcionarias de la región norte y chorotega, se reunieron con los encargados de la municipalidad de Upala durante el segundo semestre 2022; y también se coordinaron talleres con funcionarios de la UTN de la región.</t>
  </si>
  <si>
    <t>El CIDE de la Región Caribe realizó reuniones de sensibilización con empresarios, y durante el 2022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t>
  </si>
  <si>
    <t xml:space="preserve">El CIDE de la Región Brunca realizó reuniones de sensibilización con empresarios, y durante el 2022 la funcionaria encargada pudo tener una respuesta muy positiva de parte de las municipalidades, las cuales están obligadas a migrar al SICOP y de la misma manera los oferentes de la región. Por lo tanto, se realizaron charlas, se hicieron visitas a las instalaciones de las PYMES y a los encargados de las municipalidades. </t>
  </si>
  <si>
    <t>1. Convenio Cafsa-Meic VF.firmado
2. Convenio_Banhvi_Meic_VF_firmado
3. Convenio_Coopecar_Meic_VF_firmado
4. Convenio_Coopemep_Meic_VF_firmado
5. Convenio_Banco_Davivienda_VF_firmado</t>
  </si>
  <si>
    <t xml:space="preserve">Correos oficiales enviados a la Unidad de Asesoría Jurídica del MEIC con los reglamentos técnicos para ser enviados a firma. </t>
  </si>
  <si>
    <t>Archivos y registos del Depto. de RT y Codex</t>
  </si>
  <si>
    <t>Registros, archivos e informes de verificación del Departamento de Verificación de Mercado.</t>
  </si>
  <si>
    <t>B.3</t>
  </si>
  <si>
    <t xml:space="preserve">Información sobre ventas a plazo en la página web: https://www.consumo.go.cr/tramites_servicios/ventas_plazo_ejecucion_futura/index.aspx 
Archivos del Departamento de Educación al Consumidor y Ventas a Plazo.
</t>
  </si>
  <si>
    <t>Acciones implementadas para minimizar el riesgo (según SEVRI 2020)</t>
  </si>
  <si>
    <t>Convenios firmados con las Municipalidades que custodia PROCOMER</t>
  </si>
  <si>
    <t xml:space="preserve">Sistema de denuncias y expediente electrónico o digital (Sistema CRM). Dicho sistema permite consultar por número de expediente o por nombre del denunciante, el mismo contiene toda la información del denuniante, denunciado, pruebas aportadas; así como actividades agregadas como parte de los diferentes procedimientos aplicados de conformidad con la Ley 7472 Ley de Promoción de la Competencia y Defensa Efectiva dl Consumidor y su Reglamento, Ley de Administración Pública y Ley sobre Resolución de Conflictos y Promoción de la paz social Ley 7727. Por otra parte, el acceso al sistema es privado, solamente tienen acceso las partes involucradas y los funcionarios de los Derpartamentos Plataforma de Atención al Concumidor (PACO) y Procedimientos Administrativos de la Dirección de Apoyo al Consumidor  (DAC).  </t>
  </si>
  <si>
    <t xml:space="preserve">Sistema de Expediente Electrónico de denuncias CRM: cada expediente se respalda en dicho sistema. </t>
  </si>
  <si>
    <t xml:space="preserve">1. Se incluyó  en el ejercicio presupuestal 2022 el contenido suficiente para proveer el giro de recursos necesario para que se mantengan en operación los contratos que posee el MEIC con los operadores externos.
2. Sé justificó ante los jerarcas y el Ministerio de Hacienda en debida forma y tiempo, la importancia y necesidad de contar con dicho presupuesto para la continuidad en la prestación de los servicios al consumidor y por ende el cumplimiento de la Ley. 
3. Tomando en consideración el recorte presupuestario para mantenimiento de la plataforma de servicios web, expediente electrónico; se elaboró un presupuesto adicional, el cual fue aprobado en setiembre del 2022, por lo que fue necesario ajustar el presupuesto asignado a otros servicios para cumplir con la Ley y el pago oportuno de este importante servicio. 
4. Se realizaron modificaciones presupuestarias para optimizar los recursos económicos utilizando los recursos de las partidas de Servicios de Telecomunicaciones en Mantenimiento de Sistemas de Información y expediente electrónico CRM. 
5. Se  instruyó al personal para que se abocaran a trabajar principalmente los expedientes de rezago, lo que permitió identificar e intensificar el abatimiento de aquellos casos más antiguos. 
6. Como resultado de la crisis de Pandemia, se optimizó el uso de la Tecnología de la Información en las notificaciones de los expedientes, agilizando de esta manera los procesos.
7. Se  implementaron las audiencias virtuales. </t>
  </si>
  <si>
    <t>Carpeta de almacenamiento denominado Respaldo_medidas_correctivas_2022  trasladada a la UPI con archivos en formato pdf correspondiente a los oficios de denuncias, prevencions e informes, así como el resumen en formato Excel con la consolidación de los oficios/informes de respaldo que se realizaron en el año. 
Además, se encuentra un respaldo de los archivos de ventas a plazo con medidas correctivas aplicadas realizados durante el año en la Intranet, sitio web Institucional.</t>
  </si>
  <si>
    <t xml:space="preserve">Se realizaron modificaciones presupuestarias para optimizar los recursos económicos, utilizando los recursos de las partidas de Servicios de Telecomunicaciones en Mantenimiento de Sistemas de Información y expediente electrónico CRM, con lo que se pretende consolidar un pago de un mes adicional mientras se resuelve el presupuesto adicional.  </t>
  </si>
  <si>
    <t>Los convenios firmados con los aliados estratégicos están custodiados en la Unidad de Asesoría Jurídica del MEIC.</t>
  </si>
  <si>
    <t>1. Se promovió que los aliados estratégicos llegaran a las poblaciones meta con un mensaje sobre la alfabetización financiera referidas a las finanzas personales, familiares, de negocio, de una forma ágil y eficiente mediante el uso de Tecnologías de Información. 
2. Se implementó Webinar o reuniones con sectores sensibles a la economía como parte de una estrategia de comunicación de información de Derechos y Obligaciones de Consumidores y Comerciantes.  
3. Se realizó un replanteamiento de la Estrategia de Educación Financiera (EEF) en virtud de la pandemia Covid-19, se solicitó  a los aliados un relanzamiento por lo que se potenció el uso de plataformas digitales y redes sociales para lograr el objetivo de alfabetizar a la población en este tema. 
4. Se continuó en la construcción de alianzas público-privadas.</t>
  </si>
  <si>
    <t>Carpeta de almacenamiento denominado Respaldo_capacitaciones_administrados_empresas_2022 trasladada a la UPI con archivos en formato pdf correspondientes a los informes de capacitación así como el resumen en formato Excel con la consolidación de todas las charlas de capacitación realizdas durante el año. 
Además, se encuentra un respaldo de las capacitaciones realizadas durante el año en la Intranet, sitio web Institucional.
Charlas almacenadas en el canal de youtube de la DAC: 
Webinar: Obligaciones que deben cumplir los Outlets;
Webinar: Seguridad de los productos de consumo;
Webinar: Ofertas, promociones y publicidad;
Webinar: El comercio electrónico de bienes y servicios;
Webinar: Reglamento técnico de etiquetado de textiles, ropa usada y calzado;
Webinar:Reglamento técnico de etiquetado juguetes y producto seguro en ocación  del Día del niño;
Webinar: El derecho de garantía de bienes y servicios;
Webinar: Observatorio de Comercio Electrónico;
Webinar: La calidad y el derecho de consumo;
Webinar: Consumo responsable en ocación del viernes negro;
Webinar: Inocuidad de los alimentos, definicios y aspectos clave;
Webinar: Reglamento técnico de etiquetado de alimentos preenvasados y registro sanitario;
Webinar: El procedimiento administrativo ante la Comisión Nacional del Consumidor;
Webinar: Conociendo la Dirección de Apoyo al Consumidor y la Ley N°7472;
Webinar: Tips para comprar enfrentndo la presión de fin de año;
Webinar: Comercialización de bienes y servicios a través del comercio electrónico;
Webinar: Publicidad en redes sociales en bebidas con contenido alcohólico;
Webinar: Normas y reglamentos técnicos al servicio del consumidor.</t>
  </si>
  <si>
    <t>1.Se reorganizaron los recursos con la finalidad de atender las metas y velar por su cumplimiento, para ello se utilizó medios virtuales como plataformas digitales a fin de capacitar, fiscalizar, atender las denuncias y así poder cumplir la meta. 
2. El DECVP procedió a elaborar una agenda de capacitaciones anual haciendo uso de las plataformas digitales (Zoom y Teams), introduciendo nuevos públicos metas como colegios técnicos, colegios privados, universidades públicas e instituciones públicas y privadas, entre otras; con lo cual se logró diversificar el público meta e incrementar el alcance de las personas capacitadas. 
3. Adicionalmente se atendió todas las solicitudes de capacitación solicitadas por los administrados.</t>
  </si>
  <si>
    <t>Archivos digitales del departamento de Empresariedad, durante el año 2022</t>
  </si>
  <si>
    <t>1.) Reunión con la Administración entrante  por parte del Departamento responsable de la DIGEPYME  y exponer el tema y los resultados.  Se realizaron  mesas de trabajo con la persona enlace del Despacho y la DIGEPYME para la elaboración y continuación del Plan de Acción de la PNE.  
2.) Seguimiento por parte de la  DIGEPYME vía correo o llamadas a las instituciones  para que la información fuera de manera oportuna. 
3.) Se realizaron reuniones para evacuar consultas, necesarias para la buena comunicación y evitar atrasos y demoras en la presentación de la información.   Consultar los documentos de respaldo.</t>
  </si>
  <si>
    <t>Indicador: Cantidad de PYMES que concretan negocio encadenamiento atendidas en los CIDEs.</t>
  </si>
  <si>
    <t xml:space="preserve">Indicador: Cantidad de PYMES que concretan negocio encadenamiento atendidas en los CIDE.  CIDE CENTRAL </t>
  </si>
  <si>
    <t>Indicador: Cantidad de PYMES que concretan negocio encadenamiento atendidas en los CIDE.  CIDE CHOROTEGA</t>
  </si>
  <si>
    <t>Indicador: Cantidad de PYMES que concretan negocio encadenamiento atendidas en los CIDE.  CIDE PACÍFICO CENTRAL</t>
  </si>
  <si>
    <t>Indicador: Cantidad de PYMES que concretan negocio encadenamiento atendidas en los CIDE.  CIDE HUETAR NORTE</t>
  </si>
  <si>
    <t>Indicador: Cantidad de PYMES que concretan negocio encadenamiento atendidas en los CIDE.  CIDE HUETAR CARIBE</t>
  </si>
  <si>
    <t>Indicador: Cantidad de PYMES que concretan negocio encadenamiento atendidas en los CIDE.  CIDE BRUNCA</t>
  </si>
  <si>
    <t>Indicador: Cantidad de PYMES  registradas como proveedoras del Estado  atendidas en los CIDEs.</t>
  </si>
  <si>
    <t xml:space="preserve">Indicador:Cantidad de PYMES  registradas como proveedoras del Estado  atendidas en los CIDE.  CIDE CENTRAL </t>
  </si>
  <si>
    <t>Indicador: Cantidad de PYMES  registradas como proveedoras del Estado  atendidas en los CIDE.  CIDE CHOROTEGA</t>
  </si>
  <si>
    <t>Indicador: Cantidad de PYMES  registradas como proveedoras del Estado  atendidas en los CIDE.  CIDE PACÍFICO CENTRAL</t>
  </si>
  <si>
    <t>Indicador: Cantidad de PYMES  registradas como proveedoras del Estado  atendidas en los CIDE.  CIDE HUETAR NORTE</t>
  </si>
  <si>
    <t>Indicador:  Cantidad de PYMES  registradas como proveedoras del Estado  atendidas en los CIDE.  CIDE HUETAR CARIBE</t>
  </si>
  <si>
    <t>Indicador:  Cantidad de PYMES  registradas como proveedoras del Estado  atendidas en los CIDE.  CIDE BRUNCA</t>
  </si>
  <si>
    <r>
      <t xml:space="preserve">Fuente: </t>
    </r>
    <r>
      <rPr>
        <sz val="8"/>
        <color theme="1"/>
        <rFont val="Arial"/>
        <family val="2"/>
      </rPr>
      <t>Información suministrada por la Dirección General de Apoyo a la Pequeña y Mediana Empresa (Digepyme), 2023.</t>
    </r>
  </si>
  <si>
    <r>
      <rPr>
        <b/>
        <sz val="8"/>
        <color theme="1"/>
        <rFont val="Arial"/>
        <family val="2"/>
      </rPr>
      <t>Fuente</t>
    </r>
    <r>
      <rPr>
        <sz val="8"/>
        <color theme="1"/>
        <rFont val="Arial"/>
        <family val="2"/>
      </rPr>
      <t>: Información suministrada por la Dirección General de Apoyo a la Pequeña y Mediana Empresa (Digepyme), 2023.</t>
    </r>
  </si>
  <si>
    <r>
      <t>Fuente</t>
    </r>
    <r>
      <rPr>
        <sz val="8"/>
        <color theme="1"/>
        <rFont val="Arial"/>
        <family val="2"/>
      </rPr>
      <t>: Información suministrada por la Dirección General de Apoyo a la Pequeña y Mediana Empresa (Digepyme), 2023.</t>
    </r>
  </si>
  <si>
    <r>
      <rPr>
        <b/>
        <sz val="8"/>
        <color theme="1"/>
        <rFont val="Arial"/>
        <family val="2"/>
      </rPr>
      <t>Fuente:</t>
    </r>
    <r>
      <rPr>
        <sz val="8"/>
        <color theme="1"/>
        <rFont val="Arial"/>
        <family val="2"/>
      </rPr>
      <t xml:space="preserve"> Información suministrada por la Dirección General de Apoyo a la Pequeña y Mediana Empresa (Digepyme), 2023.</t>
    </r>
  </si>
  <si>
    <r>
      <rPr>
        <b/>
        <sz val="8"/>
        <color theme="1"/>
        <rFont val="Arial"/>
        <family val="2"/>
      </rPr>
      <t>Fuente:</t>
    </r>
    <r>
      <rPr>
        <sz val="8"/>
        <color theme="1"/>
        <rFont val="Arial"/>
        <family val="2"/>
      </rPr>
      <t xml:space="preserve"> Información suministrada por la Dirección de Apoyo al Consumidor (DAC), 2023.</t>
    </r>
  </si>
  <si>
    <r>
      <t>Fuente</t>
    </r>
    <r>
      <rPr>
        <sz val="8"/>
        <color theme="1"/>
        <rFont val="Arial"/>
        <family val="2"/>
      </rPr>
      <t>: Información suministrada por la Dirección de Apoyo al Consumidor (DAC), 2023.</t>
    </r>
  </si>
  <si>
    <r>
      <rPr>
        <b/>
        <sz val="8"/>
        <color theme="1"/>
        <rFont val="Arial"/>
        <family val="2"/>
      </rPr>
      <t>Fuente</t>
    </r>
    <r>
      <rPr>
        <sz val="8"/>
        <color theme="1"/>
        <rFont val="Arial"/>
        <family val="2"/>
      </rPr>
      <t>: Información suministrada por la Dirección de Mejora Regulatoria (DMR), 2023.</t>
    </r>
  </si>
  <si>
    <r>
      <rPr>
        <b/>
        <sz val="8"/>
        <color theme="1"/>
        <rFont val="Arial"/>
        <family val="2"/>
      </rPr>
      <t>Fuente</t>
    </r>
    <r>
      <rPr>
        <sz val="8"/>
        <color theme="1"/>
        <rFont val="Arial"/>
        <family val="2"/>
      </rPr>
      <t>: Información suministrada por la Dirección de Calidad (DCAL), 2023.</t>
    </r>
  </si>
  <si>
    <r>
      <rPr>
        <b/>
        <sz val="8"/>
        <color theme="1"/>
        <rFont val="Arial"/>
        <family val="2"/>
      </rPr>
      <t>Fuente</t>
    </r>
    <r>
      <rPr>
        <sz val="8"/>
        <color theme="1"/>
        <rFont val="Arial"/>
        <family val="2"/>
      </rPr>
      <t>: Información suministrada por la Dirección de Defensa Comercial, 2023.</t>
    </r>
  </si>
  <si>
    <t>No resultó necesario implementar acciones.</t>
  </si>
  <si>
    <t>B.2.1. Por cambio de gobierno, la coordinación de los talleres se inició después de junio de 2022. Se logró realizar un taller dirigido a los Procuradores, en el cual participarón 8 en un periodo de 3 meses. Se coordinó un segundo taller con el Poder Judicial, lo cual, por el tiempo y disponilidad de los jueces contenciosos administrativos no se llevó a cabo. 
B.2.2.1. Se coordinará con la Procuraduría un taller avanzado de dumping. Asimismo se coordinará con la Escuela Judicial para retomar las conversaciones para poder impartir un segundo taller. Se coordinará con el MAG para realizar capacitaciones a los funcionarios del mismo y sus adscritas en modo virtual.</t>
  </si>
  <si>
    <t>B.2</t>
  </si>
  <si>
    <t>Se coordinó con La Procuraduría y el Poder Judicial un proceso de capacitación en dumping avanzado.</t>
  </si>
  <si>
    <t>Se estableció acciones estratégicas con INCOPESCA,  APROBAN, CANAPEP, la Cámara de Agricultura, con la finalidad de poder capacitar a sus agremiados. Por otro lado, se coordinó para que las presentaciones se realizarán en un horario accesible para los productores.</t>
  </si>
  <si>
    <t>1. Se promovió una mayor participación del sector privado en las representaciones internacionales al realizarse invitaciones al sector a participar.
2. Se estableció vínculos con representaciones diplomáticas para que ayuden a atender los compromisos internacionales, esto se dio para la reunión del codex de la Comisión  del Codex Alimentarius (CAC).
3. Se continúa trabajando en el ajuste al manual de  procedimientos de la DCAL para incluir aspectos de resguardo de la imparcialidad, inducción y divulgación. 
4. Se elaboraron protocolos para la atención y mitigación de los impactos en la DCAL debidos a desastres naturales y situaciones de emergencia.</t>
  </si>
  <si>
    <t>1. Se continúa con la Implementación del Esquema para la acreditación de Organismos de Inspección de Verificación. Esta acción se encuentra en proceso y va de acuerdo a lo programado.
2. Se continúa trabajando en el ajuste al manual de procedimientos de la DCAL para incluir aspectos de resguardo de la imparcialidad, inducción y divulgación. 
3. Se elaboraron protocolos para la atención y mitigación de los impactos en la DCAL debidos a desastres naturales y situaciones de emergencia.</t>
  </si>
  <si>
    <t>Expediente de procesos de capacitación 2022.</t>
  </si>
  <si>
    <t>Expediente Taller de formación procuradores.</t>
  </si>
  <si>
    <t>Archivo físico de la Dirección de Defensa Comercial (DDC) y también en digital en el servidor local del MEIC, SAN.</t>
  </si>
  <si>
    <t>Se inicia en el segundo semestre del años 2022 el proceso de capacitación; afectado por el cambio de gobierno. Se realizaron gestiones con instituciones para poder capacitar a sus agremiados; sin embargo, por los tiempos  y ocupaciones, se dificultó la participación esperada. A partir del mes de setiembre, se impartió 4  procesos de capacitación dirigidos a sectores productivos, se trató de ajustarse a las necesidades de los receptores de la misma, a saber: impartir horario después de las 4:00 p.m. y utilizar herramientas tecnológicas para impartir la capacitación de forma virtual: 
a saber:  
21-sep-22, Guanacaste - Productores Acuícolas - Pescadores: 11
17-oct-22, Zapote-APROBAN: 6	
08-nov-22, Virtual-CANAPEP: 7
09-dic-22, Virtual-CNAA: 5</t>
  </si>
  <si>
    <t>Datos y evidencias (archivos digitales) del departamento de los CIDEs en cada una de las regiones durante 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</si>
</sst>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
    <numFmt numFmtId="165" formatCode="#,##0.00_ ;\-#,##0.00\ "/>
    <numFmt numFmtId="166" formatCode="#,##0.000_ ;\-#,##0.000\ "/>
    <numFmt numFmtId="167" formatCode="0.0%"/>
    <numFmt numFmtId="168" formatCode="#,##0.0"/>
  </numFmts>
  <fonts count="26" x14ac:knownFonts="1">
    <font>
      <sz val="11"/>
      <color theme="1"/>
      <name val="Calibri"/>
      <family val="2"/>
      <scheme val="minor"/>
    </font>
    <font>
      <sz val="11"/>
      <color theme="1"/>
      <name val="Calibri"/>
      <family val="2"/>
      <scheme val="minor"/>
    </font>
    <font>
      <b/>
      <i/>
      <sz val="11"/>
      <name val="Arial"/>
      <family val="2"/>
    </font>
    <font>
      <sz val="11"/>
      <color theme="1"/>
      <name val="Arial"/>
      <family val="2"/>
    </font>
    <font>
      <i/>
      <sz val="11"/>
      <name val="Arial"/>
      <family val="2"/>
    </font>
    <font>
      <b/>
      <sz val="11"/>
      <color theme="1"/>
      <name val="Arial"/>
      <family val="2"/>
    </font>
    <font>
      <sz val="11"/>
      <name val="Arial"/>
      <family val="2"/>
    </font>
    <font>
      <b/>
      <sz val="11"/>
      <name val="Arial"/>
      <family val="2"/>
    </font>
    <font>
      <b/>
      <i/>
      <sz val="11"/>
      <color theme="1"/>
      <name val="Arial"/>
      <family val="2"/>
    </font>
    <font>
      <b/>
      <sz val="13"/>
      <color theme="1" tint="0.24994659260841701"/>
      <name val="Calibri Light"/>
      <family val="2"/>
      <scheme val="major"/>
    </font>
    <font>
      <sz val="10"/>
      <color theme="1"/>
      <name val="Arial"/>
      <family val="2"/>
    </font>
    <font>
      <b/>
      <sz val="10"/>
      <color indexed="8"/>
      <name val="Arial"/>
      <family val="2"/>
    </font>
    <font>
      <b/>
      <sz val="10"/>
      <color theme="1"/>
      <name val="Arial"/>
      <family val="2"/>
    </font>
    <font>
      <sz val="10"/>
      <color rgb="FF000000"/>
      <name val="Arial"/>
      <family val="2"/>
    </font>
    <font>
      <b/>
      <sz val="10"/>
      <color theme="0"/>
      <name val="Arial"/>
      <family val="2"/>
    </font>
    <font>
      <b/>
      <sz val="10"/>
      <name val="Arial"/>
      <family val="2"/>
    </font>
    <font>
      <sz val="10"/>
      <color theme="0"/>
      <name val="Arial"/>
      <family val="2"/>
    </font>
    <font>
      <b/>
      <sz val="10"/>
      <color rgb="FF000000"/>
      <name val="Arial"/>
      <family val="2"/>
    </font>
    <font>
      <b/>
      <u/>
      <sz val="10"/>
      <color theme="8" tint="-0.249977111117893"/>
      <name val="Arial"/>
      <family val="2"/>
    </font>
    <font>
      <sz val="10"/>
      <color theme="1"/>
      <name val="Calibri"/>
      <family val="2"/>
      <scheme val="minor"/>
    </font>
    <font>
      <sz val="10"/>
      <name val="Arial"/>
      <family val="2"/>
    </font>
    <font>
      <b/>
      <u/>
      <sz val="10"/>
      <color theme="0"/>
      <name val="Arial"/>
      <family val="2"/>
    </font>
    <font>
      <sz val="10"/>
      <color indexed="8"/>
      <name val="Arial"/>
      <family val="2"/>
    </font>
    <font>
      <sz val="8"/>
      <name val="Calibri"/>
      <family val="2"/>
      <scheme val="minor"/>
    </font>
    <font>
      <b/>
      <sz val="8"/>
      <color theme="1"/>
      <name val="Arial"/>
      <family val="2"/>
    </font>
    <font>
      <sz val="8"/>
      <color theme="1"/>
      <name val="Arial"/>
      <family val="2"/>
    </font>
  </fonts>
  <fills count="1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5050"/>
        <bgColor indexed="64"/>
      </patternFill>
    </fill>
    <fill>
      <patternFill patternType="solid">
        <fgColor rgb="FFB8CCE4"/>
        <bgColor indexed="64"/>
      </patternFill>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002060"/>
        <bgColor indexed="64"/>
      </patternFill>
    </fill>
    <fill>
      <patternFill patternType="solid">
        <fgColor theme="8" tint="-0.499984740745262"/>
        <bgColor indexed="64"/>
      </patternFill>
    </fill>
    <fill>
      <patternFill patternType="solid">
        <fgColor theme="2" tint="-0.89999084444715716"/>
        <bgColor indexed="64"/>
      </patternFill>
    </fill>
    <fill>
      <patternFill patternType="solid">
        <fgColor theme="5"/>
        <bgColor indexed="64"/>
      </patternFill>
    </fill>
    <fill>
      <patternFill patternType="solid">
        <fgColor rgb="FFBB057E"/>
        <bgColor indexed="64"/>
      </patternFill>
    </fill>
    <fill>
      <patternFill patternType="solid">
        <fgColor rgb="FFFDC3EA"/>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9" fontId="1" fillId="0" borderId="0" applyFont="0" applyFill="0" applyBorder="0" applyAlignment="0" applyProtection="0"/>
    <xf numFmtId="0" fontId="9" fillId="0" borderId="0" applyFill="0" applyBorder="0" applyProtection="0">
      <alignment horizontal="left"/>
    </xf>
    <xf numFmtId="43" fontId="1" fillId="0" borderId="0" applyFont="0" applyFill="0" applyBorder="0" applyAlignment="0" applyProtection="0"/>
  </cellStyleXfs>
  <cellXfs count="383">
    <xf numFmtId="0" fontId="0" fillId="0" borderId="0" xfId="0"/>
    <xf numFmtId="0" fontId="2" fillId="0" borderId="1" xfId="0" applyFont="1" applyBorder="1" applyAlignment="1">
      <alignment vertical="center" wrapText="1"/>
    </xf>
    <xf numFmtId="0" fontId="5" fillId="0" borderId="1" xfId="0" applyFont="1" applyBorder="1" applyAlignment="1">
      <alignment wrapText="1"/>
    </xf>
    <xf numFmtId="0" fontId="6" fillId="2" borderId="1" xfId="0" applyFont="1" applyFill="1" applyBorder="1" applyAlignment="1">
      <alignment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3" fillId="2" borderId="1" xfId="0" applyFont="1" applyFill="1" applyBorder="1" applyAlignment="1">
      <alignment horizontal="center" vertical="center" wrapText="1"/>
    </xf>
    <xf numFmtId="0" fontId="2" fillId="0" borderId="0" xfId="0" applyFont="1" applyAlignment="1">
      <alignment vertical="center" wrapText="1"/>
    </xf>
    <xf numFmtId="0" fontId="3" fillId="0" borderId="0" xfId="0" applyFont="1" applyAlignment="1">
      <alignment wrapText="1"/>
    </xf>
    <xf numFmtId="0" fontId="0" fillId="0" borderId="0" xfId="0" applyAlignment="1">
      <alignment wrapText="1"/>
    </xf>
    <xf numFmtId="0" fontId="4" fillId="0" borderId="0" xfId="0" applyFont="1" applyAlignment="1">
      <alignment vertical="center" wrapText="1"/>
    </xf>
    <xf numFmtId="0" fontId="6" fillId="0" borderId="0" xfId="0" applyFont="1" applyAlignment="1">
      <alignment vertical="center" wrapText="1"/>
    </xf>
    <xf numFmtId="0" fontId="8" fillId="4" borderId="1" xfId="0" applyFont="1" applyFill="1" applyBorder="1" applyAlignment="1">
      <alignment vertical="center" wrapText="1"/>
    </xf>
    <xf numFmtId="0" fontId="3" fillId="4" borderId="1" xfId="0" applyFont="1" applyFill="1" applyBorder="1" applyAlignment="1">
      <alignment wrapText="1"/>
    </xf>
    <xf numFmtId="0" fontId="6" fillId="4" borderId="1" xfId="0" applyFont="1" applyFill="1" applyBorder="1" applyAlignment="1">
      <alignment vertical="center" wrapText="1"/>
    </xf>
    <xf numFmtId="0" fontId="3" fillId="5" borderId="1" xfId="0" applyFont="1" applyFill="1" applyBorder="1" applyAlignment="1">
      <alignment horizontal="center" vertical="center" wrapText="1"/>
    </xf>
    <xf numFmtId="0" fontId="6" fillId="5" borderId="1" xfId="0" applyFont="1" applyFill="1" applyBorder="1" applyAlignment="1">
      <alignment vertical="center" wrapText="1"/>
    </xf>
    <xf numFmtId="0" fontId="10" fillId="8" borderId="20" xfId="0" applyFont="1" applyFill="1" applyBorder="1" applyAlignment="1">
      <alignment horizontal="justify" vertical="center" wrapText="1"/>
    </xf>
    <xf numFmtId="0" fontId="12" fillId="8" borderId="21" xfId="0" applyFont="1" applyFill="1" applyBorder="1" applyAlignment="1">
      <alignment horizontal="center" vertical="center" wrapText="1"/>
    </xf>
    <xf numFmtId="0" fontId="10" fillId="8" borderId="21" xfId="0" applyFont="1" applyFill="1" applyBorder="1" applyAlignment="1">
      <alignment horizontal="justify" vertical="center" wrapText="1"/>
    </xf>
    <xf numFmtId="0" fontId="10" fillId="0" borderId="0" xfId="0" applyFont="1" applyAlignment="1">
      <alignment vertical="center"/>
    </xf>
    <xf numFmtId="0" fontId="10" fillId="0" borderId="20" xfId="0" applyFont="1" applyBorder="1" applyAlignment="1">
      <alignment horizontal="justify" vertical="center" wrapText="1"/>
    </xf>
    <xf numFmtId="0" fontId="12" fillId="0" borderId="21" xfId="0" applyFont="1" applyBorder="1" applyAlignment="1">
      <alignment horizontal="center" vertical="center" wrapText="1"/>
    </xf>
    <xf numFmtId="0" fontId="10" fillId="0" borderId="21" xfId="0" applyFont="1" applyBorder="1" applyAlignment="1">
      <alignment horizontal="justify" vertical="center" wrapText="1"/>
    </xf>
    <xf numFmtId="9" fontId="12" fillId="0" borderId="21" xfId="0" applyNumberFormat="1" applyFont="1" applyBorder="1" applyAlignment="1">
      <alignment horizontal="center" vertical="center" wrapText="1"/>
    </xf>
    <xf numFmtId="0" fontId="10" fillId="0" borderId="0" xfId="0" applyFont="1"/>
    <xf numFmtId="0" fontId="12" fillId="0" borderId="0" xfId="0" applyFont="1" applyAlignment="1">
      <alignment horizontal="center" vertical="center"/>
    </xf>
    <xf numFmtId="0" fontId="19" fillId="0" borderId="0" xfId="0" applyFont="1"/>
    <xf numFmtId="0" fontId="10" fillId="0" borderId="1" xfId="0" applyFont="1" applyBorder="1" applyAlignment="1">
      <alignment horizontal="left" vertical="center" wrapText="1"/>
    </xf>
    <xf numFmtId="0" fontId="10" fillId="0" borderId="12" xfId="0" applyFont="1" applyBorder="1" applyAlignment="1">
      <alignment horizontal="left" vertical="center" wrapText="1"/>
    </xf>
    <xf numFmtId="0" fontId="12" fillId="0" borderId="0" xfId="0" applyFont="1" applyAlignment="1">
      <alignment vertical="center"/>
    </xf>
    <xf numFmtId="0" fontId="12" fillId="6"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9" fontId="10" fillId="0" borderId="2" xfId="1" applyFont="1" applyBorder="1" applyAlignment="1">
      <alignment horizontal="center" vertical="center"/>
    </xf>
    <xf numFmtId="0" fontId="10" fillId="2" borderId="2" xfId="0" applyFont="1" applyFill="1" applyBorder="1" applyAlignment="1">
      <alignment horizontal="center" vertical="center" wrapText="1"/>
    </xf>
    <xf numFmtId="0" fontId="10" fillId="0" borderId="2" xfId="0" applyFont="1" applyBorder="1" applyAlignment="1">
      <alignment vertical="center" wrapText="1"/>
    </xf>
    <xf numFmtId="0" fontId="10" fillId="0" borderId="1" xfId="0" applyFont="1" applyBorder="1" applyAlignment="1">
      <alignment horizontal="center" vertical="center" wrapText="1"/>
    </xf>
    <xf numFmtId="0" fontId="13"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vertical="center" wrapText="1"/>
    </xf>
    <xf numFmtId="0" fontId="20" fillId="0" borderId="0" xfId="0" applyFont="1" applyAlignment="1">
      <alignment vertical="center"/>
    </xf>
    <xf numFmtId="10" fontId="12" fillId="6" borderId="1" xfId="0" applyNumberFormat="1" applyFont="1" applyFill="1" applyBorder="1" applyAlignment="1">
      <alignment horizontal="center" vertical="center" wrapText="1"/>
    </xf>
    <xf numFmtId="0" fontId="10" fillId="0" borderId="1" xfId="0" applyFont="1" applyBorder="1" applyAlignment="1">
      <alignment horizontal="justify" vertical="center" wrapText="1"/>
    </xf>
    <xf numFmtId="9" fontId="10" fillId="0" borderId="1" xfId="1" applyFont="1" applyBorder="1" applyAlignment="1">
      <alignment horizontal="center" vertical="center" wrapText="1"/>
    </xf>
    <xf numFmtId="9" fontId="10" fillId="0" borderId="1" xfId="1" applyFont="1" applyFill="1" applyBorder="1" applyAlignment="1">
      <alignment horizontal="center" vertical="center" wrapText="1"/>
    </xf>
    <xf numFmtId="9" fontId="10" fillId="0" borderId="1" xfId="0" applyNumberFormat="1" applyFont="1" applyBorder="1" applyAlignment="1">
      <alignment horizontal="center" vertical="center" wrapText="1"/>
    </xf>
    <xf numFmtId="9" fontId="20" fillId="0"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0" fillId="0" borderId="0" xfId="0" applyFont="1" applyAlignment="1">
      <alignment horizontal="left" vertical="center"/>
    </xf>
    <xf numFmtId="10" fontId="10" fillId="0" borderId="0" xfId="0" applyNumberFormat="1" applyFont="1" applyAlignment="1">
      <alignment vertical="center"/>
    </xf>
    <xf numFmtId="167" fontId="10" fillId="0" borderId="0" xfId="1" applyNumberFormat="1" applyFont="1" applyFill="1" applyBorder="1" applyAlignment="1">
      <alignment vertical="center" wrapText="1"/>
    </xf>
    <xf numFmtId="3" fontId="13" fillId="0" borderId="10" xfId="0" applyNumberFormat="1" applyFont="1" applyBorder="1" applyAlignment="1">
      <alignment horizontal="left" vertical="center" wrapText="1"/>
    </xf>
    <xf numFmtId="0" fontId="10" fillId="0" borderId="10" xfId="0" applyFont="1" applyBorder="1" applyAlignment="1">
      <alignment vertical="center" wrapText="1"/>
    </xf>
    <xf numFmtId="0" fontId="20" fillId="0" borderId="12" xfId="0" applyFont="1" applyBorder="1" applyAlignment="1">
      <alignment horizontal="center" vertical="center" wrapText="1"/>
    </xf>
    <xf numFmtId="0" fontId="10" fillId="0" borderId="12" xfId="0" applyFont="1" applyBorder="1" applyAlignment="1">
      <alignment horizontal="center" vertical="center" wrapText="1"/>
    </xf>
    <xf numFmtId="9" fontId="10" fillId="0" borderId="12" xfId="1"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2" xfId="0" applyFont="1" applyBorder="1" applyAlignment="1">
      <alignment vertical="center" wrapText="1"/>
    </xf>
    <xf numFmtId="0" fontId="13" fillId="0" borderId="12" xfId="0" applyFont="1" applyBorder="1" applyAlignment="1">
      <alignment vertical="center" wrapText="1"/>
    </xf>
    <xf numFmtId="0" fontId="10" fillId="0" borderId="32" xfId="0" applyFont="1" applyBorder="1" applyAlignment="1">
      <alignment horizontal="left" vertical="center" wrapText="1"/>
    </xf>
    <xf numFmtId="0" fontId="10" fillId="0" borderId="9" xfId="0" applyFont="1" applyBorder="1" applyAlignment="1">
      <alignment horizontal="justify" vertical="center" wrapText="1"/>
    </xf>
    <xf numFmtId="43" fontId="10" fillId="0" borderId="1" xfId="3" applyFont="1" applyBorder="1" applyAlignment="1">
      <alignment horizontal="center" vertical="center"/>
    </xf>
    <xf numFmtId="166" fontId="10" fillId="0" borderId="1" xfId="3" applyNumberFormat="1" applyFont="1" applyBorder="1" applyAlignment="1">
      <alignment horizontal="center" vertical="center" wrapText="1"/>
    </xf>
    <xf numFmtId="43" fontId="15" fillId="0" borderId="1" xfId="3" applyFont="1" applyFill="1" applyBorder="1" applyAlignment="1">
      <alignment horizontal="center" vertical="center"/>
    </xf>
    <xf numFmtId="0" fontId="13" fillId="0" borderId="1" xfId="0" applyFont="1" applyBorder="1" applyAlignment="1">
      <alignment horizontal="justify" vertical="center"/>
    </xf>
    <xf numFmtId="0" fontId="10" fillId="7" borderId="1" xfId="0" applyFont="1" applyFill="1" applyBorder="1" applyAlignment="1">
      <alignment vertical="center" wrapText="1"/>
    </xf>
    <xf numFmtId="0" fontId="10" fillId="7" borderId="2" xfId="0" applyFont="1" applyFill="1" applyBorder="1" applyAlignment="1">
      <alignment vertical="center" wrapText="1"/>
    </xf>
    <xf numFmtId="0" fontId="10" fillId="7" borderId="1" xfId="0" applyFont="1" applyFill="1" applyBorder="1" applyAlignment="1">
      <alignment horizontal="justify" vertical="center" wrapText="1"/>
    </xf>
    <xf numFmtId="9" fontId="10" fillId="7" borderId="1" xfId="0" applyNumberFormat="1" applyFont="1" applyFill="1" applyBorder="1" applyAlignment="1">
      <alignment horizontal="center" vertical="center" wrapText="1"/>
    </xf>
    <xf numFmtId="0" fontId="10" fillId="7" borderId="1" xfId="0" applyFont="1" applyFill="1" applyBorder="1" applyAlignment="1">
      <alignment horizontal="left" vertical="center" wrapText="1"/>
    </xf>
    <xf numFmtId="9" fontId="20" fillId="0" borderId="1" xfId="0" applyNumberFormat="1" applyFont="1" applyBorder="1" applyAlignment="1">
      <alignment horizontal="center" vertical="center" wrapText="1"/>
    </xf>
    <xf numFmtId="9" fontId="10" fillId="0" borderId="0" xfId="1" applyFont="1" applyAlignment="1">
      <alignment horizontal="center" vertical="center"/>
    </xf>
    <xf numFmtId="9" fontId="10" fillId="0" borderId="0" xfId="0" applyNumberFormat="1" applyFont="1" applyAlignment="1">
      <alignment vertical="center"/>
    </xf>
    <xf numFmtId="9" fontId="10" fillId="0" borderId="0" xfId="1" applyFont="1" applyFill="1" applyAlignment="1">
      <alignment vertical="center"/>
    </xf>
    <xf numFmtId="9" fontId="10" fillId="0" borderId="0" xfId="1" applyFont="1" applyAlignment="1">
      <alignment vertical="center"/>
    </xf>
    <xf numFmtId="0" fontId="20" fillId="0" borderId="1" xfId="0" applyFont="1" applyBorder="1" applyAlignment="1">
      <alignment horizontal="center" vertical="center" wrapText="1"/>
    </xf>
    <xf numFmtId="0" fontId="13" fillId="0" borderId="0" xfId="0" applyFont="1" applyAlignment="1">
      <alignment horizontal="left" vertical="center"/>
    </xf>
    <xf numFmtId="0" fontId="10" fillId="7" borderId="0" xfId="0" applyFont="1" applyFill="1" applyAlignment="1">
      <alignment vertical="center"/>
    </xf>
    <xf numFmtId="0" fontId="10" fillId="7" borderId="0" xfId="0" applyFont="1" applyFill="1" applyAlignment="1">
      <alignment horizontal="left" vertical="center" wrapText="1"/>
    </xf>
    <xf numFmtId="0" fontId="12" fillId="7" borderId="0" xfId="0" applyFont="1" applyFill="1" applyAlignment="1">
      <alignment horizontal="right" vertical="center"/>
    </xf>
    <xf numFmtId="0" fontId="12" fillId="7" borderId="0" xfId="0" applyFont="1" applyFill="1" applyAlignment="1">
      <alignment horizontal="right" vertical="center" wrapText="1"/>
    </xf>
    <xf numFmtId="0" fontId="10" fillId="7" borderId="33" xfId="0" applyFont="1" applyFill="1" applyBorder="1" applyAlignment="1">
      <alignment vertical="center"/>
    </xf>
    <xf numFmtId="0" fontId="10" fillId="7" borderId="26" xfId="0" applyFont="1" applyFill="1" applyBorder="1" applyAlignment="1">
      <alignment vertical="center"/>
    </xf>
    <xf numFmtId="0" fontId="12" fillId="7" borderId="26" xfId="0" applyFont="1" applyFill="1" applyBorder="1" applyAlignment="1">
      <alignment horizontal="right" vertical="center"/>
    </xf>
    <xf numFmtId="0" fontId="10" fillId="7" borderId="34" xfId="0" applyFont="1" applyFill="1" applyBorder="1" applyAlignment="1">
      <alignment vertical="center"/>
    </xf>
    <xf numFmtId="0" fontId="10" fillId="7" borderId="35" xfId="0" applyFont="1" applyFill="1" applyBorder="1" applyAlignment="1">
      <alignment vertical="center"/>
    </xf>
    <xf numFmtId="0" fontId="10" fillId="7" borderId="36" xfId="0" applyFont="1" applyFill="1" applyBorder="1" applyAlignment="1">
      <alignment vertical="center"/>
    </xf>
    <xf numFmtId="0" fontId="10" fillId="0" borderId="12" xfId="0" applyFont="1" applyBorder="1" applyAlignment="1">
      <alignment horizontal="center" vertical="center"/>
    </xf>
    <xf numFmtId="9" fontId="10" fillId="0" borderId="12" xfId="1" applyFont="1" applyBorder="1" applyAlignment="1">
      <alignment horizontal="center" vertical="center"/>
    </xf>
    <xf numFmtId="4" fontId="10" fillId="0" borderId="12" xfId="0" applyNumberFormat="1" applyFont="1" applyBorder="1" applyAlignment="1">
      <alignment horizontal="center" vertical="center"/>
    </xf>
    <xf numFmtId="0" fontId="10" fillId="7" borderId="37" xfId="0" applyFont="1" applyFill="1" applyBorder="1" applyAlignment="1">
      <alignment vertical="center"/>
    </xf>
    <xf numFmtId="0" fontId="10" fillId="7" borderId="16" xfId="0" applyFont="1" applyFill="1" applyBorder="1" applyAlignment="1">
      <alignment vertical="center"/>
    </xf>
    <xf numFmtId="0" fontId="12" fillId="7" borderId="16" xfId="0" applyFont="1" applyFill="1" applyBorder="1" applyAlignment="1">
      <alignment horizontal="right" vertical="center"/>
    </xf>
    <xf numFmtId="0" fontId="12" fillId="7" borderId="16" xfId="0" applyFont="1" applyFill="1" applyBorder="1" applyAlignment="1">
      <alignment horizontal="right" vertical="center" wrapText="1"/>
    </xf>
    <xf numFmtId="0" fontId="10" fillId="7" borderId="21" xfId="0" applyFont="1" applyFill="1" applyBorder="1" applyAlignment="1">
      <alignment vertical="center"/>
    </xf>
    <xf numFmtId="0" fontId="12" fillId="7" borderId="26" xfId="0" applyFont="1" applyFill="1" applyBorder="1" applyAlignment="1">
      <alignment horizontal="right" vertical="center" wrapText="1"/>
    </xf>
    <xf numFmtId="0" fontId="10" fillId="7" borderId="26" xfId="0" applyFont="1" applyFill="1" applyBorder="1"/>
    <xf numFmtId="10" fontId="10" fillId="7" borderId="26" xfId="0" applyNumberFormat="1" applyFont="1" applyFill="1" applyBorder="1"/>
    <xf numFmtId="0" fontId="10" fillId="7" borderId="26" xfId="0" applyFont="1" applyFill="1" applyBorder="1" applyAlignment="1">
      <alignment horizontal="center"/>
    </xf>
    <xf numFmtId="0" fontId="10" fillId="7" borderId="0" xfId="0" applyFont="1" applyFill="1" applyAlignment="1">
      <alignment horizontal="center"/>
    </xf>
    <xf numFmtId="0" fontId="10" fillId="7" borderId="26" xfId="0" applyFont="1" applyFill="1" applyBorder="1" applyAlignment="1">
      <alignment horizontal="left" vertical="center"/>
    </xf>
    <xf numFmtId="4" fontId="13" fillId="0" borderId="3" xfId="0" applyNumberFormat="1" applyFont="1" applyBorder="1" applyAlignment="1">
      <alignment horizontal="center" vertical="center" wrapText="1"/>
    </xf>
    <xf numFmtId="0" fontId="12" fillId="7" borderId="26" xfId="0" applyFont="1" applyFill="1" applyBorder="1" applyAlignment="1">
      <alignment horizontal="left" vertical="center"/>
    </xf>
    <xf numFmtId="0" fontId="12" fillId="7" borderId="16" xfId="0" applyFont="1" applyFill="1" applyBorder="1" applyAlignment="1">
      <alignment horizontal="left" vertical="center" wrapText="1"/>
    </xf>
    <xf numFmtId="0" fontId="12" fillId="7" borderId="0" xfId="0" applyFont="1" applyFill="1" applyAlignment="1">
      <alignment horizontal="left" vertical="center"/>
    </xf>
    <xf numFmtId="0" fontId="20" fillId="7" borderId="26" xfId="0" applyFont="1" applyFill="1" applyBorder="1" applyAlignment="1">
      <alignment vertical="center"/>
    </xf>
    <xf numFmtId="0" fontId="20" fillId="7" borderId="0" xfId="0" applyFont="1" applyFill="1" applyAlignment="1">
      <alignment vertical="center"/>
    </xf>
    <xf numFmtId="0" fontId="10" fillId="0" borderId="12" xfId="0" applyFont="1" applyBorder="1" applyAlignment="1">
      <alignment horizontal="justify" vertical="center" wrapText="1"/>
    </xf>
    <xf numFmtId="166" fontId="10" fillId="0" borderId="12" xfId="3" applyNumberFormat="1" applyFont="1" applyBorder="1" applyAlignment="1">
      <alignment horizontal="center" vertical="center" wrapText="1"/>
    </xf>
    <xf numFmtId="43" fontId="15" fillId="0" borderId="12" xfId="3" applyFont="1" applyFill="1" applyBorder="1" applyAlignment="1">
      <alignment horizontal="center" vertical="center"/>
    </xf>
    <xf numFmtId="0" fontId="12" fillId="0" borderId="0" xfId="0" applyFont="1" applyAlignment="1">
      <alignment vertical="center" wrapText="1"/>
    </xf>
    <xf numFmtId="0" fontId="13" fillId="0" borderId="0" xfId="0" applyFont="1" applyAlignment="1">
      <alignment vertical="center"/>
    </xf>
    <xf numFmtId="0" fontId="10" fillId="7" borderId="33" xfId="0" applyFont="1" applyFill="1" applyBorder="1" applyAlignment="1">
      <alignment vertical="center" wrapText="1"/>
    </xf>
    <xf numFmtId="0" fontId="10" fillId="7" borderId="26" xfId="0" applyFont="1" applyFill="1" applyBorder="1" applyAlignment="1">
      <alignment vertical="center" wrapText="1"/>
    </xf>
    <xf numFmtId="0" fontId="10" fillId="7" borderId="35" xfId="0" applyFont="1" applyFill="1" applyBorder="1" applyAlignment="1">
      <alignment vertical="center" wrapText="1"/>
    </xf>
    <xf numFmtId="0" fontId="10" fillId="7" borderId="0" xfId="0" applyFont="1" applyFill="1" applyAlignment="1">
      <alignment vertical="center" wrapText="1"/>
    </xf>
    <xf numFmtId="0" fontId="10" fillId="7" borderId="0" xfId="0" applyFont="1" applyFill="1"/>
    <xf numFmtId="0" fontId="10" fillId="7" borderId="37" xfId="0" applyFont="1" applyFill="1" applyBorder="1"/>
    <xf numFmtId="0" fontId="10" fillId="7" borderId="16" xfId="0" applyFont="1" applyFill="1" applyBorder="1"/>
    <xf numFmtId="0" fontId="10" fillId="7" borderId="16" xfId="0" applyFont="1" applyFill="1" applyBorder="1" applyAlignment="1">
      <alignment horizontal="left" vertical="center" wrapText="1"/>
    </xf>
    <xf numFmtId="9" fontId="10" fillId="7" borderId="26" xfId="1" applyFont="1" applyFill="1" applyBorder="1"/>
    <xf numFmtId="4" fontId="10" fillId="7"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0" fontId="12" fillId="7" borderId="0" xfId="0" applyFont="1" applyFill="1" applyAlignment="1">
      <alignment horizontal="center" vertical="center"/>
    </xf>
    <xf numFmtId="9" fontId="10" fillId="0" borderId="12" xfId="1" applyFont="1" applyBorder="1" applyAlignment="1">
      <alignment horizontal="center" vertical="center" wrapText="1"/>
    </xf>
    <xf numFmtId="0" fontId="20" fillId="0" borderId="1" xfId="1" applyNumberFormat="1" applyFont="1" applyFill="1" applyBorder="1" applyAlignment="1">
      <alignment horizontal="center" vertical="center" wrapText="1"/>
    </xf>
    <xf numFmtId="0" fontId="20" fillId="0" borderId="12" xfId="1" applyNumberFormat="1" applyFont="1" applyFill="1" applyBorder="1" applyAlignment="1">
      <alignment horizontal="center" vertical="center" wrapText="1"/>
    </xf>
    <xf numFmtId="4" fontId="13" fillId="0" borderId="44" xfId="0" applyNumberFormat="1" applyFont="1" applyBorder="1" applyAlignment="1">
      <alignment horizontal="center" vertical="center" wrapText="1"/>
    </xf>
    <xf numFmtId="0" fontId="10" fillId="7" borderId="19" xfId="0" applyFont="1" applyFill="1" applyBorder="1" applyAlignment="1">
      <alignment horizontal="justify" vertical="center" wrapText="1"/>
    </xf>
    <xf numFmtId="0" fontId="10" fillId="7" borderId="0" xfId="0" applyFont="1" applyFill="1" applyAlignment="1">
      <alignment horizontal="justify" vertical="center"/>
    </xf>
    <xf numFmtId="0" fontId="10" fillId="0" borderId="1" xfId="0" applyFont="1" applyBorder="1" applyAlignment="1">
      <alignment vertical="center" wrapText="1"/>
    </xf>
    <xf numFmtId="0" fontId="20" fillId="7" borderId="1" xfId="0" applyFont="1" applyFill="1" applyBorder="1" applyAlignment="1">
      <alignment vertical="center" wrapText="1"/>
    </xf>
    <xf numFmtId="0" fontId="13" fillId="7" borderId="0" xfId="0" applyFont="1" applyFill="1" applyAlignment="1">
      <alignment horizontal="left" vertical="center"/>
    </xf>
    <xf numFmtId="0" fontId="13" fillId="7" borderId="0" xfId="0" applyFont="1" applyFill="1" applyAlignment="1">
      <alignment horizontal="center" vertical="center" wrapText="1"/>
    </xf>
    <xf numFmtId="0" fontId="10" fillId="7" borderId="0" xfId="0" applyFont="1" applyFill="1" applyAlignment="1">
      <alignment horizontal="center" vertical="center" wrapText="1"/>
    </xf>
    <xf numFmtId="0" fontId="10" fillId="7" borderId="0" xfId="0" applyFont="1" applyFill="1" applyAlignment="1">
      <alignment horizontal="center" vertical="center"/>
    </xf>
    <xf numFmtId="9" fontId="10" fillId="7" borderId="0" xfId="1" applyFont="1" applyFill="1" applyBorder="1" applyAlignment="1">
      <alignment horizontal="center" vertical="center"/>
    </xf>
    <xf numFmtId="4" fontId="10" fillId="7" borderId="0" xfId="0" applyNumberFormat="1" applyFont="1" applyFill="1" applyAlignment="1">
      <alignment horizontal="center" vertical="center"/>
    </xf>
    <xf numFmtId="168" fontId="10" fillId="7" borderId="0" xfId="0" applyNumberFormat="1" applyFont="1" applyFill="1" applyAlignment="1">
      <alignment horizontal="center" vertical="center"/>
    </xf>
    <xf numFmtId="0" fontId="10" fillId="7" borderId="20" xfId="0" applyFont="1" applyFill="1" applyBorder="1" applyAlignment="1">
      <alignment horizontal="justify" vertical="center" wrapText="1"/>
    </xf>
    <xf numFmtId="0" fontId="10" fillId="7" borderId="21" xfId="0" applyFont="1" applyFill="1" applyBorder="1" applyAlignment="1">
      <alignment horizontal="justify" vertical="center" wrapText="1"/>
    </xf>
    <xf numFmtId="0" fontId="10" fillId="7" borderId="25" xfId="0" applyFont="1" applyFill="1" applyBorder="1" applyAlignment="1">
      <alignment horizontal="justify" vertical="center" wrapText="1"/>
    </xf>
    <xf numFmtId="0" fontId="10" fillId="7" borderId="0" xfId="0" applyFont="1" applyFill="1" applyAlignment="1">
      <alignment horizontal="justify" vertical="center" wrapText="1"/>
    </xf>
    <xf numFmtId="43" fontId="10" fillId="7" borderId="0" xfId="3" applyFont="1" applyFill="1" applyBorder="1" applyAlignment="1">
      <alignment vertical="center" wrapText="1"/>
    </xf>
    <xf numFmtId="164" fontId="10" fillId="7" borderId="0" xfId="0" applyNumberFormat="1" applyFont="1" applyFill="1"/>
    <xf numFmtId="9" fontId="12" fillId="7" borderId="21" xfId="1" applyFont="1" applyFill="1" applyBorder="1" applyAlignment="1">
      <alignment horizontal="center" vertical="center" wrapText="1"/>
    </xf>
    <xf numFmtId="1" fontId="12" fillId="7" borderId="21" xfId="0" applyNumberFormat="1" applyFont="1" applyFill="1" applyBorder="1" applyAlignment="1">
      <alignment horizontal="center" vertical="center" wrapText="1"/>
    </xf>
    <xf numFmtId="0" fontId="12" fillId="7" borderId="21" xfId="0" applyFont="1" applyFill="1" applyBorder="1" applyAlignment="1">
      <alignment horizontal="center" vertical="center" wrapText="1"/>
    </xf>
    <xf numFmtId="4" fontId="10" fillId="0" borderId="2" xfId="0" applyNumberFormat="1" applyFont="1" applyBorder="1" applyAlignment="1">
      <alignment horizontal="center" vertical="center"/>
    </xf>
    <xf numFmtId="0" fontId="10" fillId="0" borderId="1" xfId="0" applyFont="1" applyBorder="1" applyAlignment="1">
      <alignment horizontal="center" vertical="center"/>
    </xf>
    <xf numFmtId="9" fontId="10" fillId="0" borderId="1" xfId="1" applyFont="1" applyBorder="1" applyAlignment="1">
      <alignment horizontal="center" vertical="center"/>
    </xf>
    <xf numFmtId="0" fontId="10" fillId="2"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3" fillId="0" borderId="8" xfId="0" applyFont="1" applyBorder="1" applyAlignment="1">
      <alignment horizontal="center" vertical="center" wrapText="1"/>
    </xf>
    <xf numFmtId="9" fontId="13" fillId="0" borderId="8" xfId="0" applyNumberFormat="1" applyFont="1" applyBorder="1" applyAlignment="1">
      <alignment horizontal="center" vertical="center" wrapText="1"/>
    </xf>
    <xf numFmtId="9" fontId="20" fillId="0" borderId="8" xfId="1" applyFont="1" applyFill="1" applyBorder="1" applyAlignment="1">
      <alignment horizontal="center" vertical="center" wrapText="1"/>
    </xf>
    <xf numFmtId="9" fontId="20" fillId="0" borderId="8" xfId="0" applyNumberFormat="1" applyFont="1" applyBorder="1" applyAlignment="1">
      <alignment horizontal="center" vertical="center" wrapText="1"/>
    </xf>
    <xf numFmtId="0" fontId="10" fillId="2" borderId="29" xfId="0" applyFont="1" applyFill="1" applyBorder="1" applyAlignment="1">
      <alignment horizontal="center" vertical="center" wrapText="1"/>
    </xf>
    <xf numFmtId="0" fontId="13" fillId="0" borderId="29" xfId="0" applyFont="1" applyBorder="1" applyAlignment="1">
      <alignment horizontal="left" vertical="center" wrapText="1"/>
    </xf>
    <xf numFmtId="0" fontId="13" fillId="0" borderId="8" xfId="0" applyFont="1" applyBorder="1" applyAlignment="1">
      <alignment horizontal="left" vertical="center" wrapText="1"/>
    </xf>
    <xf numFmtId="4" fontId="13" fillId="0" borderId="8" xfId="0" applyNumberFormat="1" applyFont="1" applyBorder="1" applyAlignment="1">
      <alignment horizontal="center" vertical="center" wrapText="1"/>
    </xf>
    <xf numFmtId="0" fontId="10" fillId="11" borderId="2" xfId="0" applyFont="1" applyFill="1" applyBorder="1" applyAlignment="1">
      <alignment horizontal="center" vertical="center" wrapText="1"/>
    </xf>
    <xf numFmtId="0" fontId="10" fillId="11" borderId="2" xfId="0" applyFont="1" applyFill="1" applyBorder="1" applyAlignment="1">
      <alignment horizontal="center" vertical="center"/>
    </xf>
    <xf numFmtId="9" fontId="10" fillId="11" borderId="2" xfId="1" applyFont="1" applyFill="1" applyBorder="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10" fillId="0" borderId="13" xfId="0" applyFont="1" applyBorder="1" applyAlignment="1">
      <alignment horizontal="left" vertical="center" wrapText="1"/>
    </xf>
    <xf numFmtId="0" fontId="10" fillId="11" borderId="2" xfId="0" applyFont="1" applyFill="1" applyBorder="1" applyAlignment="1">
      <alignment vertical="center" wrapText="1"/>
    </xf>
    <xf numFmtId="0" fontId="10" fillId="11" borderId="1" xfId="0" applyFont="1" applyFill="1" applyBorder="1" applyAlignment="1">
      <alignment horizontal="center" vertical="center" wrapText="1"/>
    </xf>
    <xf numFmtId="0" fontId="10" fillId="11" borderId="1" xfId="0" applyFont="1" applyFill="1" applyBorder="1" applyAlignment="1">
      <alignment horizontal="left" vertical="center" wrapText="1"/>
    </xf>
    <xf numFmtId="4" fontId="10" fillId="11" borderId="1" xfId="0" applyNumberFormat="1" applyFont="1" applyFill="1" applyBorder="1" applyAlignment="1">
      <alignment horizontal="center" vertical="center"/>
    </xf>
    <xf numFmtId="0" fontId="10" fillId="11" borderId="6" xfId="0" applyFont="1" applyFill="1" applyBorder="1" applyAlignment="1">
      <alignment horizontal="left" vertical="center" wrapText="1"/>
    </xf>
    <xf numFmtId="1" fontId="14" fillId="12" borderId="21" xfId="1" applyNumberFormat="1" applyFont="1" applyFill="1" applyBorder="1" applyAlignment="1">
      <alignment horizontal="center" vertical="center" wrapText="1"/>
    </xf>
    <xf numFmtId="1" fontId="14" fillId="13" borderId="21" xfId="1" applyNumberFormat="1" applyFont="1" applyFill="1" applyBorder="1" applyAlignment="1">
      <alignment horizontal="center" vertical="center" wrapText="1"/>
    </xf>
    <xf numFmtId="1" fontId="14" fillId="14" borderId="19" xfId="1" applyNumberFormat="1" applyFont="1" applyFill="1" applyBorder="1" applyAlignment="1">
      <alignment horizontal="center" vertical="center" wrapText="1"/>
    </xf>
    <xf numFmtId="9" fontId="14" fillId="16" borderId="19" xfId="1" applyFont="1" applyFill="1" applyBorder="1" applyAlignment="1">
      <alignment horizontal="center" vertical="center" wrapText="1"/>
    </xf>
    <xf numFmtId="0" fontId="25" fillId="0" borderId="0" xfId="0" applyFont="1"/>
    <xf numFmtId="0" fontId="25" fillId="7" borderId="0" xfId="0" applyFont="1" applyFill="1"/>
    <xf numFmtId="0" fontId="10" fillId="0" borderId="10" xfId="0" applyFont="1" applyBorder="1" applyAlignment="1">
      <alignment horizontal="left" vertical="center" wrapText="1"/>
    </xf>
    <xf numFmtId="0" fontId="6" fillId="3" borderId="12"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0" fillId="7" borderId="26" xfId="0" applyFont="1" applyFill="1" applyBorder="1" applyAlignment="1">
      <alignment horizontal="left" vertical="center"/>
    </xf>
    <xf numFmtId="0" fontId="12" fillId="6" borderId="6" xfId="0" applyFont="1" applyFill="1" applyBorder="1" applyAlignment="1">
      <alignment horizontal="center" vertical="center" wrapText="1"/>
    </xf>
    <xf numFmtId="0" fontId="12" fillId="7" borderId="0" xfId="0" applyFont="1" applyFill="1" applyAlignment="1">
      <alignment horizontal="left" vertical="center"/>
    </xf>
    <xf numFmtId="0" fontId="12" fillId="7" borderId="16" xfId="0" applyFont="1" applyFill="1" applyBorder="1" applyAlignment="1">
      <alignment horizontal="left" vertical="center" wrapText="1"/>
    </xf>
    <xf numFmtId="0" fontId="12" fillId="6" borderId="15"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3" fillId="0" borderId="30" xfId="0" applyFont="1" applyBorder="1" applyAlignment="1">
      <alignment horizontal="left" vertical="center" wrapText="1"/>
    </xf>
    <xf numFmtId="0" fontId="13" fillId="0" borderId="43" xfId="0" applyFont="1" applyBorder="1" applyAlignment="1">
      <alignment horizontal="left" vertical="center" wrapText="1"/>
    </xf>
    <xf numFmtId="0" fontId="13" fillId="0" borderId="32" xfId="0" applyFont="1" applyBorder="1" applyAlignment="1">
      <alignment horizontal="left"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2" xfId="0" applyFont="1" applyBorder="1" applyAlignment="1">
      <alignment horizontal="center" vertical="center" wrapText="1"/>
    </xf>
    <xf numFmtId="0" fontId="10" fillId="7" borderId="16" xfId="0" applyFont="1" applyFill="1" applyBorder="1" applyAlignment="1">
      <alignment horizontal="left" vertical="center"/>
    </xf>
    <xf numFmtId="0" fontId="12" fillId="6" borderId="39"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14" xfId="0" applyFont="1" applyBorder="1" applyAlignment="1">
      <alignment horizontal="center" vertical="center" wrapText="1"/>
    </xf>
    <xf numFmtId="0" fontId="10" fillId="7" borderId="0" xfId="0" applyFont="1" applyFill="1" applyAlignment="1">
      <alignment horizontal="left" vertical="center" wrapText="1"/>
    </xf>
    <xf numFmtId="0" fontId="10" fillId="7" borderId="17" xfId="0" applyFont="1" applyFill="1" applyBorder="1" applyAlignment="1">
      <alignment horizontal="justify" vertical="center" wrapText="1"/>
    </xf>
    <xf numFmtId="0" fontId="10" fillId="7" borderId="18" xfId="0" applyFont="1" applyFill="1" applyBorder="1" applyAlignment="1">
      <alignment horizontal="justify" vertical="center" wrapText="1"/>
    </xf>
    <xf numFmtId="43" fontId="10" fillId="7" borderId="17" xfId="3" applyFont="1" applyFill="1" applyBorder="1" applyAlignment="1">
      <alignment horizontal="right" vertical="center" wrapText="1"/>
    </xf>
    <xf numFmtId="43" fontId="10" fillId="7" borderId="19" xfId="3" applyFont="1" applyFill="1" applyBorder="1" applyAlignment="1">
      <alignment horizontal="right" vertical="center" wrapText="1"/>
    </xf>
    <xf numFmtId="0" fontId="12" fillId="7" borderId="17" xfId="0" applyFont="1" applyFill="1" applyBorder="1" applyAlignment="1">
      <alignment horizontal="left" vertical="center" wrapText="1"/>
    </xf>
    <xf numFmtId="0" fontId="12" fillId="7" borderId="18" xfId="0" applyFont="1" applyFill="1" applyBorder="1" applyAlignment="1">
      <alignment horizontal="left" vertical="center" wrapText="1"/>
    </xf>
    <xf numFmtId="165" fontId="12" fillId="7" borderId="17" xfId="3" applyNumberFormat="1" applyFont="1" applyFill="1" applyBorder="1" applyAlignment="1">
      <alignment horizontal="right" vertical="center" wrapText="1"/>
    </xf>
    <xf numFmtId="165" fontId="12" fillId="7" borderId="19" xfId="3" applyNumberFormat="1" applyFont="1" applyFill="1" applyBorder="1" applyAlignment="1">
      <alignment horizontal="right" vertical="center" wrapText="1"/>
    </xf>
    <xf numFmtId="0" fontId="24" fillId="7" borderId="26" xfId="0" applyFont="1" applyFill="1" applyBorder="1" applyAlignment="1">
      <alignment horizontal="left" vertical="center" wrapText="1"/>
    </xf>
    <xf numFmtId="43" fontId="10" fillId="7" borderId="17" xfId="3" applyFont="1" applyFill="1" applyBorder="1" applyAlignment="1">
      <alignment horizontal="center" vertical="center" wrapText="1"/>
    </xf>
    <xf numFmtId="43" fontId="10" fillId="7" borderId="19" xfId="3" applyFont="1" applyFill="1" applyBorder="1" applyAlignment="1">
      <alignment horizontal="center" vertical="center" wrapText="1"/>
    </xf>
    <xf numFmtId="0" fontId="10" fillId="7" borderId="19" xfId="0" applyFont="1" applyFill="1" applyBorder="1" applyAlignment="1">
      <alignment horizontal="justify" vertical="center" wrapText="1"/>
    </xf>
    <xf numFmtId="0" fontId="25" fillId="7" borderId="26" xfId="0" applyFont="1" applyFill="1" applyBorder="1" applyAlignment="1">
      <alignment horizontal="left" vertical="center" wrapText="1"/>
    </xf>
    <xf numFmtId="0" fontId="14" fillId="16" borderId="17" xfId="0" applyFont="1" applyFill="1" applyBorder="1" applyAlignment="1">
      <alignment horizontal="justify" vertical="center" wrapText="1"/>
    </xf>
    <xf numFmtId="0" fontId="14" fillId="16" borderId="18" xfId="0" applyFont="1" applyFill="1" applyBorder="1" applyAlignment="1">
      <alignment horizontal="justify" vertical="center" wrapText="1"/>
    </xf>
    <xf numFmtId="0" fontId="14" fillId="16" borderId="19" xfId="0" applyFont="1" applyFill="1" applyBorder="1" applyAlignment="1">
      <alignment horizontal="justify" vertical="center" wrapText="1"/>
    </xf>
    <xf numFmtId="0" fontId="15" fillId="17" borderId="17" xfId="0" applyFont="1" applyFill="1" applyBorder="1" applyAlignment="1">
      <alignment horizontal="justify" vertical="center" wrapText="1"/>
    </xf>
    <xf numFmtId="0" fontId="15" fillId="17" borderId="18" xfId="0" applyFont="1" applyFill="1" applyBorder="1" applyAlignment="1">
      <alignment horizontal="justify" vertical="center" wrapText="1"/>
    </xf>
    <xf numFmtId="0" fontId="15" fillId="17" borderId="19" xfId="0" applyFont="1" applyFill="1" applyBorder="1" applyAlignment="1">
      <alignment horizontal="justify" vertical="center" wrapText="1"/>
    </xf>
    <xf numFmtId="0" fontId="12" fillId="7" borderId="17" xfId="0" applyFont="1" applyFill="1" applyBorder="1" applyAlignment="1">
      <alignment horizontal="justify" vertical="center" wrapText="1"/>
    </xf>
    <xf numFmtId="0" fontId="12" fillId="7" borderId="18" xfId="0" applyFont="1" applyFill="1" applyBorder="1" applyAlignment="1">
      <alignment horizontal="justify" vertical="center" wrapText="1"/>
    </xf>
    <xf numFmtId="0" fontId="12" fillId="7" borderId="19" xfId="0" applyFont="1" applyFill="1" applyBorder="1" applyAlignment="1">
      <alignment horizontal="justify" vertical="center" wrapText="1"/>
    </xf>
    <xf numFmtId="0" fontId="14" fillId="15" borderId="17" xfId="0" applyFont="1" applyFill="1" applyBorder="1" applyAlignment="1">
      <alignment horizontal="justify" vertical="center" wrapText="1"/>
    </xf>
    <xf numFmtId="0" fontId="14" fillId="15" borderId="18" xfId="0" applyFont="1" applyFill="1" applyBorder="1" applyAlignment="1">
      <alignment horizontal="justify" vertical="center" wrapText="1"/>
    </xf>
    <xf numFmtId="0" fontId="14" fillId="15" borderId="19" xfId="0" applyFont="1" applyFill="1" applyBorder="1" applyAlignment="1">
      <alignment horizontal="justify" vertical="center" wrapText="1"/>
    </xf>
    <xf numFmtId="0" fontId="10" fillId="7" borderId="16" xfId="0" applyFont="1" applyFill="1" applyBorder="1" applyAlignment="1">
      <alignment horizontal="center" vertical="center" wrapText="1"/>
    </xf>
    <xf numFmtId="0" fontId="16" fillId="14" borderId="17" xfId="0" applyFont="1" applyFill="1" applyBorder="1" applyAlignment="1">
      <alignment horizontal="justify" vertical="center" wrapText="1"/>
    </xf>
    <xf numFmtId="0" fontId="16" fillId="14" borderId="18" xfId="0" applyFont="1" applyFill="1" applyBorder="1" applyAlignment="1">
      <alignment horizontal="justify" vertical="center" wrapText="1"/>
    </xf>
    <xf numFmtId="0" fontId="16" fillId="14" borderId="19" xfId="0" applyFont="1" applyFill="1" applyBorder="1" applyAlignment="1">
      <alignment horizontal="justify" vertical="center" wrapText="1"/>
    </xf>
    <xf numFmtId="0" fontId="14" fillId="9" borderId="17" xfId="0" applyFont="1" applyFill="1" applyBorder="1" applyAlignment="1">
      <alignment horizontal="justify" vertical="center" wrapText="1"/>
    </xf>
    <xf numFmtId="0" fontId="14" fillId="9" borderId="18" xfId="0" applyFont="1" applyFill="1" applyBorder="1" applyAlignment="1">
      <alignment horizontal="justify" vertical="center" wrapText="1"/>
    </xf>
    <xf numFmtId="0" fontId="14" fillId="9" borderId="19" xfId="0" applyFont="1" applyFill="1" applyBorder="1" applyAlignment="1">
      <alignment horizontal="justify" vertical="center" wrapText="1"/>
    </xf>
    <xf numFmtId="0" fontId="18" fillId="7" borderId="0" xfId="0" applyFont="1" applyFill="1" applyAlignment="1">
      <alignment horizontal="center" vertical="center" wrapText="1"/>
    </xf>
    <xf numFmtId="0" fontId="16" fillId="12" borderId="17" xfId="0" applyFont="1" applyFill="1" applyBorder="1" applyAlignment="1">
      <alignment horizontal="justify" vertical="center" wrapText="1"/>
    </xf>
    <xf numFmtId="0" fontId="16" fillId="12" borderId="18" xfId="0" applyFont="1" applyFill="1" applyBorder="1" applyAlignment="1">
      <alignment horizontal="justify" vertical="center" wrapText="1"/>
    </xf>
    <xf numFmtId="0" fontId="16" fillId="12" borderId="19" xfId="0" applyFont="1" applyFill="1" applyBorder="1" applyAlignment="1">
      <alignment horizontal="justify" vertical="center" wrapText="1"/>
    </xf>
    <xf numFmtId="0" fontId="12" fillId="6" borderId="8" xfId="0" applyFont="1" applyFill="1" applyBorder="1" applyAlignment="1">
      <alignment horizontal="center" vertical="center" wrapText="1"/>
    </xf>
    <xf numFmtId="0" fontId="12" fillId="6" borderId="1" xfId="0" applyFont="1" applyFill="1" applyBorder="1" applyAlignment="1">
      <alignment horizontal="center" vertical="center" wrapText="1"/>
    </xf>
    <xf numFmtId="4" fontId="20" fillId="0" borderId="1" xfId="1" applyNumberFormat="1" applyFont="1" applyFill="1" applyBorder="1" applyAlignment="1">
      <alignment horizontal="center" vertical="center" wrapText="1"/>
    </xf>
    <xf numFmtId="0" fontId="13" fillId="7" borderId="10" xfId="0" applyFont="1" applyFill="1" applyBorder="1" applyAlignment="1">
      <alignment horizontal="left"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10" fontId="20" fillId="0" borderId="2" xfId="1" applyNumberFormat="1" applyFont="1" applyFill="1" applyBorder="1" applyAlignment="1">
      <alignment horizontal="center" vertical="center" wrapText="1"/>
    </xf>
    <xf numFmtId="10" fontId="20" fillId="0" borderId="5" xfId="1" applyNumberFormat="1" applyFont="1" applyFill="1" applyBorder="1" applyAlignment="1">
      <alignment horizontal="center" vertical="center" wrapText="1"/>
    </xf>
    <xf numFmtId="9" fontId="10" fillId="0" borderId="2" xfId="1" applyFont="1" applyFill="1" applyBorder="1" applyAlignment="1">
      <alignment horizontal="center" vertical="center" wrapText="1"/>
    </xf>
    <xf numFmtId="9" fontId="10" fillId="0" borderId="5" xfId="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3" fillId="0" borderId="1" xfId="0" applyFont="1" applyBorder="1" applyAlignment="1">
      <alignment horizontal="left" vertical="center" wrapText="1"/>
    </xf>
    <xf numFmtId="9" fontId="10" fillId="0" borderId="1" xfId="0" applyNumberFormat="1" applyFont="1" applyBorder="1" applyAlignment="1">
      <alignment horizontal="center" vertical="center" wrapText="1"/>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2" fillId="6" borderId="29" xfId="0" applyFont="1" applyFill="1" applyBorder="1" applyAlignment="1">
      <alignment horizontal="center" vertical="center" wrapText="1"/>
    </xf>
    <xf numFmtId="9" fontId="20" fillId="0" borderId="2" xfId="1" applyFont="1" applyFill="1" applyBorder="1" applyAlignment="1">
      <alignment horizontal="center" vertical="center" wrapText="1"/>
    </xf>
    <xf numFmtId="9" fontId="20" fillId="0" borderId="5" xfId="1" applyFont="1" applyFill="1" applyBorder="1" applyAlignment="1">
      <alignment horizontal="center" vertical="center" wrapText="1"/>
    </xf>
    <xf numFmtId="0" fontId="12" fillId="6" borderId="30" xfId="0" applyFont="1" applyFill="1" applyBorder="1" applyAlignment="1">
      <alignment horizontal="center" vertical="center" wrapText="1"/>
    </xf>
    <xf numFmtId="4" fontId="13" fillId="0" borderId="23" xfId="0" applyNumberFormat="1" applyFont="1" applyBorder="1" applyAlignment="1">
      <alignment horizontal="center" vertical="center" wrapText="1"/>
    </xf>
    <xf numFmtId="4" fontId="13" fillId="0" borderId="24" xfId="0" applyNumberFormat="1" applyFont="1" applyBorder="1" applyAlignment="1">
      <alignment horizontal="center" vertical="center" wrapText="1"/>
    </xf>
    <xf numFmtId="9" fontId="10" fillId="0" borderId="1" xfId="1" applyFont="1" applyBorder="1" applyAlignment="1">
      <alignment horizontal="center" vertical="center" wrapText="1"/>
    </xf>
    <xf numFmtId="9" fontId="10" fillId="0" borderId="12" xfId="1" applyFont="1" applyBorder="1" applyAlignment="1">
      <alignment horizontal="center" vertical="center" wrapText="1"/>
    </xf>
    <xf numFmtId="0" fontId="12" fillId="6" borderId="7"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31" xfId="0" applyFont="1" applyBorder="1" applyAlignment="1">
      <alignment horizontal="center" vertical="center" wrapText="1"/>
    </xf>
    <xf numFmtId="0" fontId="10" fillId="0" borderId="1" xfId="0" applyFont="1" applyBorder="1" applyAlignment="1">
      <alignment horizontal="left" vertical="center" wrapText="1"/>
    </xf>
    <xf numFmtId="0" fontId="13" fillId="7" borderId="26" xfId="0" applyFont="1" applyFill="1" applyBorder="1" applyAlignment="1">
      <alignment horizontal="left" vertical="center"/>
    </xf>
    <xf numFmtId="0" fontId="12" fillId="7" borderId="0" xfId="0" applyFont="1" applyFill="1" applyAlignment="1">
      <alignment horizontal="center" vertical="center"/>
    </xf>
    <xf numFmtId="0" fontId="12" fillId="7" borderId="19" xfId="0" applyFont="1" applyFill="1" applyBorder="1" applyAlignment="1">
      <alignment horizontal="left" vertical="center" wrapText="1"/>
    </xf>
    <xf numFmtId="4" fontId="20" fillId="7" borderId="17" xfId="0" applyNumberFormat="1" applyFont="1" applyFill="1" applyBorder="1" applyAlignment="1">
      <alignment horizontal="right"/>
    </xf>
    <xf numFmtId="4" fontId="20" fillId="7" borderId="19" xfId="0" applyNumberFormat="1" applyFont="1" applyFill="1" applyBorder="1" applyAlignment="1">
      <alignment horizontal="right"/>
    </xf>
    <xf numFmtId="0" fontId="12" fillId="7" borderId="16" xfId="0" applyFont="1" applyFill="1" applyBorder="1" applyAlignment="1">
      <alignment horizontal="center" vertical="center" wrapText="1"/>
    </xf>
    <xf numFmtId="0" fontId="10" fillId="7" borderId="17" xfId="0" applyFont="1" applyFill="1" applyBorder="1" applyAlignment="1">
      <alignment horizontal="left" vertical="center" wrapText="1"/>
    </xf>
    <xf numFmtId="0" fontId="10" fillId="7" borderId="19" xfId="0" applyFont="1" applyFill="1" applyBorder="1" applyAlignment="1">
      <alignment horizontal="left" vertical="center" wrapText="1"/>
    </xf>
    <xf numFmtId="0" fontId="10" fillId="7" borderId="18" xfId="0" applyFont="1" applyFill="1" applyBorder="1" applyAlignment="1">
      <alignment horizontal="left" vertical="center" wrapText="1"/>
    </xf>
    <xf numFmtId="4" fontId="15" fillId="7" borderId="17" xfId="0" applyNumberFormat="1" applyFont="1" applyFill="1" applyBorder="1" applyAlignment="1">
      <alignment horizontal="right"/>
    </xf>
    <xf numFmtId="4" fontId="15" fillId="7" borderId="19" xfId="0" applyNumberFormat="1" applyFont="1" applyFill="1" applyBorder="1" applyAlignment="1">
      <alignment horizontal="right"/>
    </xf>
    <xf numFmtId="0" fontId="24" fillId="7" borderId="26" xfId="0" applyFont="1" applyFill="1" applyBorder="1" applyAlignment="1">
      <alignment horizontal="left" vertical="center"/>
    </xf>
    <xf numFmtId="0" fontId="25" fillId="7" borderId="26" xfId="0" applyFont="1" applyFill="1" applyBorder="1" applyAlignment="1">
      <alignment horizontal="left" vertical="center"/>
    </xf>
    <xf numFmtId="0" fontId="12" fillId="6" borderId="43"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0" fillId="7" borderId="16" xfId="0" applyFont="1" applyFill="1" applyBorder="1" applyAlignment="1">
      <alignment horizontal="left" vertical="center" wrapText="1"/>
    </xf>
    <xf numFmtId="0" fontId="13" fillId="0" borderId="0" xfId="0" applyFont="1" applyAlignment="1">
      <alignment horizontal="left" vertical="center"/>
    </xf>
    <xf numFmtId="0" fontId="10" fillId="0" borderId="0" xfId="0" applyFont="1" applyAlignment="1">
      <alignment horizontal="left" vertical="center" wrapText="1"/>
    </xf>
    <xf numFmtId="0" fontId="10" fillId="0" borderId="46"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9" xfId="0" applyFont="1" applyBorder="1" applyAlignment="1">
      <alignment horizontal="center" vertical="center" wrapText="1"/>
    </xf>
    <xf numFmtId="9" fontId="10" fillId="0" borderId="29" xfId="1" applyFont="1" applyBorder="1" applyAlignment="1">
      <alignment horizontal="center" vertical="center" wrapText="1"/>
    </xf>
    <xf numFmtId="9" fontId="10" fillId="0" borderId="5" xfId="1" applyFont="1" applyBorder="1" applyAlignment="1">
      <alignment horizontal="center" vertical="center" wrapText="1"/>
    </xf>
    <xf numFmtId="0" fontId="10" fillId="2" borderId="29" xfId="0" applyFont="1" applyFill="1" applyBorder="1" applyAlignment="1">
      <alignment horizontal="center" vertical="center" wrapText="1"/>
    </xf>
    <xf numFmtId="0" fontId="10" fillId="0" borderId="29"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15" xfId="0" applyFont="1" applyBorder="1" applyAlignment="1">
      <alignment horizontal="left" vertical="center" wrapText="1"/>
    </xf>
    <xf numFmtId="165" fontId="10" fillId="0" borderId="29" xfId="3" applyNumberFormat="1" applyFont="1" applyBorder="1" applyAlignment="1">
      <alignment horizontal="center" vertical="center" wrapText="1"/>
    </xf>
    <xf numFmtId="165" fontId="10" fillId="0" borderId="5" xfId="3" applyNumberFormat="1" applyFont="1" applyBorder="1" applyAlignment="1">
      <alignment horizontal="center" vertical="center" wrapText="1"/>
    </xf>
    <xf numFmtId="43" fontId="10" fillId="0" borderId="29" xfId="3" applyFont="1" applyBorder="1" applyAlignment="1">
      <alignment horizontal="center" vertical="center"/>
    </xf>
    <xf numFmtId="43" fontId="10" fillId="0" borderId="5" xfId="3" applyFont="1" applyBorder="1" applyAlignment="1">
      <alignment horizontal="center" vertical="center"/>
    </xf>
    <xf numFmtId="0" fontId="10" fillId="0" borderId="17" xfId="0" applyFont="1" applyBorder="1" applyAlignment="1">
      <alignment horizontal="justify" vertical="center" wrapText="1"/>
    </xf>
    <xf numFmtId="0" fontId="10" fillId="0" borderId="19" xfId="0" applyFont="1" applyBorder="1" applyAlignment="1">
      <alignment horizontal="justify" vertical="center" wrapText="1"/>
    </xf>
    <xf numFmtId="43" fontId="10" fillId="0" borderId="17" xfId="3" applyFont="1" applyFill="1" applyBorder="1" applyAlignment="1">
      <alignment horizontal="right" vertical="center" wrapText="1"/>
    </xf>
    <xf numFmtId="43" fontId="10" fillId="0" borderId="19" xfId="3" applyFont="1" applyFill="1" applyBorder="1" applyAlignment="1">
      <alignment horizontal="right" vertical="center" wrapText="1"/>
    </xf>
    <xf numFmtId="43" fontId="10" fillId="0" borderId="17" xfId="3" applyFont="1" applyFill="1" applyBorder="1" applyAlignment="1">
      <alignment horizontal="left" vertical="center" wrapText="1" indent="1"/>
    </xf>
    <xf numFmtId="43" fontId="10" fillId="0" borderId="19" xfId="3" applyFont="1" applyFill="1" applyBorder="1" applyAlignment="1">
      <alignment horizontal="left" vertical="center" wrapText="1" indent="1"/>
    </xf>
    <xf numFmtId="0" fontId="12" fillId="0" borderId="17" xfId="0" applyFont="1" applyBorder="1" applyAlignment="1">
      <alignment horizontal="justify" vertical="center" wrapText="1"/>
    </xf>
    <xf numFmtId="0" fontId="12" fillId="0" borderId="19" xfId="0" applyFont="1" applyBorder="1" applyAlignment="1">
      <alignment horizontal="justify" vertical="center" wrapText="1"/>
    </xf>
    <xf numFmtId="43" fontId="12" fillId="0" borderId="17" xfId="3" applyFont="1" applyFill="1" applyBorder="1" applyAlignment="1">
      <alignment horizontal="right" vertical="center" wrapText="1"/>
    </xf>
    <xf numFmtId="43" fontId="12" fillId="0" borderId="19" xfId="3" applyFont="1" applyFill="1" applyBorder="1" applyAlignment="1">
      <alignment horizontal="right" vertical="center" wrapText="1"/>
    </xf>
    <xf numFmtId="0" fontId="10" fillId="0" borderId="16" xfId="0" applyFont="1" applyBorder="1" applyAlignment="1">
      <alignment horizontal="center" vertical="center" wrapText="1"/>
    </xf>
    <xf numFmtId="0" fontId="10" fillId="8" borderId="17" xfId="0" applyFont="1" applyFill="1" applyBorder="1" applyAlignment="1">
      <alignment horizontal="justify" vertical="center" wrapText="1"/>
    </xf>
    <xf numFmtId="0" fontId="10" fillId="8" borderId="18" xfId="0" applyFont="1" applyFill="1" applyBorder="1" applyAlignment="1">
      <alignment horizontal="justify" vertical="center" wrapText="1"/>
    </xf>
    <xf numFmtId="0" fontId="10" fillId="8" borderId="19" xfId="0" applyFont="1" applyFill="1" applyBorder="1" applyAlignment="1">
      <alignment horizontal="justify" vertical="center" wrapText="1"/>
    </xf>
    <xf numFmtId="0" fontId="25" fillId="0" borderId="26" xfId="0" applyFont="1" applyBorder="1" applyAlignment="1">
      <alignment horizontal="left" vertical="center" wrapText="1"/>
    </xf>
    <xf numFmtId="0" fontId="16" fillId="9" borderId="17" xfId="0" applyFont="1" applyFill="1" applyBorder="1" applyAlignment="1">
      <alignment horizontal="justify" vertical="center" wrapText="1"/>
    </xf>
    <xf numFmtId="0" fontId="16" fillId="9" borderId="18" xfId="0" applyFont="1" applyFill="1" applyBorder="1" applyAlignment="1">
      <alignment horizontal="justify" vertical="center" wrapText="1"/>
    </xf>
    <xf numFmtId="0" fontId="16" fillId="9" borderId="19" xfId="0" applyFont="1" applyFill="1" applyBorder="1" applyAlignment="1">
      <alignment horizontal="justify" vertical="center" wrapText="1"/>
    </xf>
    <xf numFmtId="0" fontId="10" fillId="10" borderId="17" xfId="0" applyFont="1" applyFill="1" applyBorder="1" applyAlignment="1">
      <alignment horizontal="justify" vertical="center" wrapText="1"/>
    </xf>
    <xf numFmtId="0" fontId="10" fillId="10" borderId="19" xfId="0" applyFont="1" applyFill="1" applyBorder="1" applyAlignment="1">
      <alignment horizontal="justify" vertical="center" wrapText="1"/>
    </xf>
    <xf numFmtId="43" fontId="10" fillId="0" borderId="17" xfId="3" applyFont="1" applyFill="1" applyBorder="1" applyAlignment="1">
      <alignment horizontal="right" vertical="center" wrapText="1" indent="1"/>
    </xf>
    <xf numFmtId="43" fontId="10" fillId="0" borderId="19" xfId="3" applyFont="1" applyFill="1" applyBorder="1" applyAlignment="1">
      <alignment horizontal="right" vertical="center" wrapText="1" indent="1"/>
    </xf>
    <xf numFmtId="43" fontId="10" fillId="0" borderId="17" xfId="3" applyFont="1" applyFill="1" applyBorder="1" applyAlignment="1">
      <alignment horizontal="justify" vertical="center" wrapText="1"/>
    </xf>
    <xf numFmtId="43" fontId="10" fillId="0" borderId="19" xfId="3" applyFont="1" applyFill="1" applyBorder="1" applyAlignment="1">
      <alignment horizontal="justify" vertical="center" wrapText="1"/>
    </xf>
    <xf numFmtId="43" fontId="12" fillId="0" borderId="17" xfId="3" applyFont="1" applyFill="1" applyBorder="1" applyAlignment="1">
      <alignment horizontal="justify" vertical="center" wrapText="1"/>
    </xf>
    <xf numFmtId="43" fontId="12" fillId="0" borderId="19" xfId="3" applyFont="1" applyFill="1" applyBorder="1" applyAlignment="1">
      <alignment horizontal="justify" vertical="center" wrapText="1"/>
    </xf>
    <xf numFmtId="0" fontId="12" fillId="8" borderId="17" xfId="0" applyFont="1" applyFill="1" applyBorder="1" applyAlignment="1">
      <alignment horizontal="justify" vertical="center" wrapText="1"/>
    </xf>
    <xf numFmtId="0" fontId="12" fillId="8" borderId="19" xfId="0" applyFont="1" applyFill="1" applyBorder="1" applyAlignment="1">
      <alignment horizontal="justify" vertical="center" wrapText="1"/>
    </xf>
    <xf numFmtId="43" fontId="10" fillId="8" borderId="17" xfId="3" applyFont="1" applyFill="1" applyBorder="1" applyAlignment="1">
      <alignment horizontal="justify" vertical="center" wrapText="1"/>
    </xf>
    <xf numFmtId="43" fontId="10" fillId="8" borderId="19" xfId="3" applyFont="1" applyFill="1" applyBorder="1" applyAlignment="1">
      <alignment horizontal="justify" vertical="center" wrapText="1"/>
    </xf>
    <xf numFmtId="43" fontId="10" fillId="8" borderId="17" xfId="3" applyFont="1" applyFill="1" applyBorder="1" applyAlignment="1">
      <alignment horizontal="left" vertical="center" wrapText="1" indent="1"/>
    </xf>
    <xf numFmtId="43" fontId="10" fillId="8" borderId="19" xfId="3" applyFont="1" applyFill="1" applyBorder="1" applyAlignment="1">
      <alignment horizontal="left" vertical="center" wrapText="1" indent="1"/>
    </xf>
    <xf numFmtId="0" fontId="18" fillId="0" borderId="0" xfId="0" applyFont="1" applyAlignment="1">
      <alignment horizontal="center" vertical="center" wrapText="1"/>
    </xf>
    <xf numFmtId="9" fontId="10" fillId="0" borderId="2" xfId="1" applyFont="1" applyBorder="1" applyAlignment="1">
      <alignment horizontal="center" vertical="center" wrapText="1"/>
    </xf>
    <xf numFmtId="9" fontId="10" fillId="0" borderId="6" xfId="1" applyFont="1" applyBorder="1" applyAlignment="1">
      <alignment horizontal="center" vertical="center" wrapText="1"/>
    </xf>
    <xf numFmtId="9" fontId="10" fillId="0" borderId="2"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0" fontId="10" fillId="7" borderId="26" xfId="0" applyFont="1" applyFill="1" applyBorder="1" applyAlignment="1">
      <alignment horizontal="left" vertical="center" wrapText="1"/>
    </xf>
    <xf numFmtId="0" fontId="10" fillId="7" borderId="36" xfId="0" applyFont="1" applyFill="1" applyBorder="1" applyAlignment="1">
      <alignment horizontal="left" vertical="center" wrapText="1"/>
    </xf>
    <xf numFmtId="4" fontId="10" fillId="0" borderId="2" xfId="0" applyNumberFormat="1" applyFont="1" applyBorder="1" applyAlignment="1">
      <alignment horizontal="center" vertical="center" wrapText="1"/>
    </xf>
    <xf numFmtId="4" fontId="10" fillId="0" borderId="5" xfId="0" applyNumberFormat="1" applyFont="1" applyBorder="1" applyAlignment="1">
      <alignment horizontal="center" vertical="center" wrapText="1"/>
    </xf>
    <xf numFmtId="0" fontId="20" fillId="7" borderId="2" xfId="0" applyFont="1" applyFill="1" applyBorder="1" applyAlignment="1">
      <alignment horizontal="left" vertical="center" wrapText="1"/>
    </xf>
    <xf numFmtId="0" fontId="20" fillId="7" borderId="5"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5" xfId="0" applyFont="1" applyBorder="1" applyAlignment="1">
      <alignment horizontal="left" vertical="center" wrapText="1"/>
    </xf>
    <xf numFmtId="0" fontId="10" fillId="7" borderId="2" xfId="0" applyFont="1" applyFill="1" applyBorder="1" applyAlignment="1">
      <alignment horizontal="left" vertical="center" wrapText="1"/>
    </xf>
    <xf numFmtId="0" fontId="10" fillId="7" borderId="5" xfId="0" applyFont="1" applyFill="1" applyBorder="1" applyAlignment="1">
      <alignment horizontal="left" vertical="center" wrapText="1"/>
    </xf>
    <xf numFmtId="4" fontId="10" fillId="7" borderId="2" xfId="0" applyNumberFormat="1" applyFont="1" applyFill="1" applyBorder="1" applyAlignment="1">
      <alignment horizontal="center" vertical="center" wrapText="1"/>
    </xf>
    <xf numFmtId="4" fontId="10" fillId="7" borderId="5" xfId="0" applyNumberFormat="1" applyFont="1" applyFill="1" applyBorder="1" applyAlignment="1">
      <alignment horizontal="center" vertical="center" wrapText="1"/>
    </xf>
    <xf numFmtId="43" fontId="10" fillId="0" borderId="17" xfId="3" applyFont="1" applyFill="1" applyBorder="1" applyAlignment="1">
      <alignment horizontal="center" vertical="center" wrapText="1"/>
    </xf>
    <xf numFmtId="43" fontId="10" fillId="0" borderId="19" xfId="3" applyFont="1" applyFill="1" applyBorder="1" applyAlignment="1">
      <alignment horizontal="center" vertical="center" wrapText="1"/>
    </xf>
    <xf numFmtId="0" fontId="10" fillId="0" borderId="18" xfId="0" applyFont="1" applyBorder="1" applyAlignment="1">
      <alignment horizontal="justify" vertical="center" wrapText="1"/>
    </xf>
    <xf numFmtId="0" fontId="13" fillId="7" borderId="26" xfId="0" applyFont="1" applyFill="1" applyBorder="1" applyAlignment="1">
      <alignment horizontal="left" vertical="center" wrapText="1"/>
    </xf>
    <xf numFmtId="0" fontId="10" fillId="0" borderId="38" xfId="0" applyFont="1" applyBorder="1" applyAlignment="1">
      <alignment horizontal="center" vertical="center" wrapText="1"/>
    </xf>
    <xf numFmtId="0" fontId="10" fillId="0" borderId="2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10" fillId="0" borderId="2" xfId="0" applyFont="1" applyBorder="1" applyAlignment="1">
      <alignment horizontal="left" vertical="center" wrapText="1"/>
    </xf>
    <xf numFmtId="165" fontId="10" fillId="0" borderId="2" xfId="3" applyNumberFormat="1" applyFont="1" applyBorder="1" applyAlignment="1">
      <alignment horizontal="center" vertical="center" wrapText="1"/>
    </xf>
    <xf numFmtId="43" fontId="20" fillId="7" borderId="17" xfId="3" applyFont="1" applyFill="1" applyBorder="1" applyAlignment="1">
      <alignment horizontal="left" vertical="center" wrapText="1" indent="1"/>
    </xf>
    <xf numFmtId="43" fontId="20" fillId="7" borderId="19" xfId="3" applyFont="1" applyFill="1" applyBorder="1" applyAlignment="1">
      <alignment horizontal="left" vertical="center" wrapText="1" indent="1"/>
    </xf>
    <xf numFmtId="43" fontId="20" fillId="7" borderId="17" xfId="3" applyFont="1" applyFill="1" applyBorder="1" applyAlignment="1">
      <alignment horizontal="justify" vertical="center" wrapText="1"/>
    </xf>
    <xf numFmtId="43" fontId="20" fillId="7" borderId="19" xfId="3" applyFont="1" applyFill="1" applyBorder="1" applyAlignment="1">
      <alignment horizontal="justify" vertical="center" wrapText="1"/>
    </xf>
    <xf numFmtId="43" fontId="15" fillId="7" borderId="17" xfId="3" applyFont="1" applyFill="1" applyBorder="1" applyAlignment="1">
      <alignment horizontal="justify" vertical="center" wrapText="1"/>
    </xf>
    <xf numFmtId="43" fontId="15" fillId="7" borderId="19" xfId="3" applyFont="1" applyFill="1" applyBorder="1" applyAlignment="1">
      <alignment horizontal="justify" vertical="center" wrapText="1"/>
    </xf>
    <xf numFmtId="0" fontId="3" fillId="4" borderId="1" xfId="0" applyFont="1" applyFill="1" applyBorder="1" applyAlignment="1">
      <alignment horizontal="left" vertical="top" wrapText="1"/>
    </xf>
    <xf numFmtId="0" fontId="6" fillId="4" borderId="1" xfId="0" applyFont="1" applyFill="1" applyBorder="1" applyAlignment="1">
      <alignment horizontal="left" vertical="top" wrapText="1"/>
    </xf>
  </cellXfs>
  <cellStyles count="4">
    <cellStyle name="Activity" xfId="2" xr:uid="{00000000-0005-0000-0000-000000000000}"/>
    <cellStyle name="Millares" xfId="3" builtinId="3"/>
    <cellStyle name="Normal" xfId="0" builtinId="0"/>
    <cellStyle name="Porcentaje" xfId="1"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3"/>
  <sheetViews>
    <sheetView tabSelected="1" zoomScale="60" zoomScaleNormal="60" zoomScaleSheetLayoutView="30" zoomScalePageLayoutView="57" workbookViewId="0">
      <selection activeCell="E7" sqref="E7:E21"/>
    </sheetView>
  </sheetViews>
  <sheetFormatPr baseColWidth="10" defaultColWidth="11.453125" defaultRowHeight="12.5" x14ac:dyDescent="0.35"/>
  <cols>
    <col min="1" max="1" width="2.453125" style="20" customWidth="1"/>
    <col min="2" max="2" width="15.453125" style="20" customWidth="1"/>
    <col min="3" max="3" width="20" style="20" customWidth="1"/>
    <col min="4" max="4" width="21.1796875" style="20" customWidth="1"/>
    <col min="5" max="5" width="15.54296875" style="20" customWidth="1"/>
    <col min="6" max="6" width="16.453125" style="20" customWidth="1"/>
    <col min="7" max="7" width="10.81640625" style="20" customWidth="1"/>
    <col min="8" max="8" width="17.1796875" style="20" customWidth="1"/>
    <col min="9" max="9" width="15.1796875" style="20" customWidth="1"/>
    <col min="10" max="10" width="12" style="20" customWidth="1"/>
    <col min="11" max="11" width="11.81640625" style="20" customWidth="1"/>
    <col min="12" max="12" width="12.26953125" style="20" customWidth="1"/>
    <col min="13" max="13" width="10.54296875" style="20" customWidth="1"/>
    <col min="14" max="14" width="12.54296875" style="20" customWidth="1"/>
    <col min="15" max="15" width="62" style="20" customWidth="1"/>
    <col min="16" max="16" width="17.453125" style="20" customWidth="1"/>
    <col min="17" max="17" width="23.08984375" style="20" customWidth="1"/>
    <col min="18" max="18" width="15.54296875" style="20" customWidth="1"/>
    <col min="19" max="19" width="17" style="20" customWidth="1"/>
    <col min="20" max="20" width="25.54296875" style="20" customWidth="1"/>
    <col min="21" max="16384" width="11.453125" style="20"/>
  </cols>
  <sheetData>
    <row r="1" spans="2:20" s="79" customFormat="1" ht="61.5" customHeight="1" thickBot="1" x14ac:dyDescent="0.4"/>
    <row r="2" spans="2:20" ht="27" customHeight="1" x14ac:dyDescent="0.35">
      <c r="B2" s="83"/>
      <c r="C2" s="84"/>
      <c r="D2" s="85" t="s">
        <v>0</v>
      </c>
      <c r="E2" s="184" t="s">
        <v>1</v>
      </c>
      <c r="F2" s="184"/>
      <c r="G2" s="184"/>
      <c r="H2" s="184"/>
      <c r="I2" s="184"/>
      <c r="J2" s="84"/>
      <c r="K2" s="84"/>
      <c r="L2" s="84"/>
      <c r="M2" s="84"/>
      <c r="N2" s="84"/>
      <c r="O2" s="104" t="s">
        <v>2</v>
      </c>
      <c r="P2" s="184"/>
      <c r="Q2" s="184"/>
      <c r="R2" s="184"/>
      <c r="S2" s="84"/>
      <c r="T2" s="86"/>
    </row>
    <row r="3" spans="2:20" ht="32.5" customHeight="1" x14ac:dyDescent="0.35">
      <c r="B3" s="87"/>
      <c r="C3" s="79"/>
      <c r="D3" s="81" t="s">
        <v>3</v>
      </c>
      <c r="E3" s="211" t="s">
        <v>4</v>
      </c>
      <c r="F3" s="211"/>
      <c r="G3" s="211"/>
      <c r="H3" s="211"/>
      <c r="I3" s="211"/>
      <c r="J3" s="79"/>
      <c r="K3" s="79"/>
      <c r="L3" s="79"/>
      <c r="M3" s="79"/>
      <c r="N3" s="79"/>
      <c r="O3" s="186" t="s">
        <v>5</v>
      </c>
      <c r="P3" s="186"/>
      <c r="Q3" s="186"/>
      <c r="R3" s="186"/>
      <c r="S3" s="79"/>
      <c r="T3" s="88"/>
    </row>
    <row r="4" spans="2:20" ht="44.5" customHeight="1" thickBot="1" x14ac:dyDescent="0.4">
      <c r="B4" s="92"/>
      <c r="C4" s="93"/>
      <c r="D4" s="94" t="s">
        <v>6</v>
      </c>
      <c r="E4" s="201" t="s">
        <v>7</v>
      </c>
      <c r="F4" s="201"/>
      <c r="G4" s="201"/>
      <c r="H4" s="201"/>
      <c r="I4" s="201"/>
      <c r="J4" s="93"/>
      <c r="K4" s="93"/>
      <c r="L4" s="93"/>
      <c r="M4" s="93"/>
      <c r="N4" s="93"/>
      <c r="O4" s="187" t="s">
        <v>8</v>
      </c>
      <c r="P4" s="187"/>
      <c r="Q4" s="187"/>
      <c r="R4" s="187"/>
      <c r="S4" s="93"/>
      <c r="T4" s="96"/>
    </row>
    <row r="5" spans="2:20" s="30" customFormat="1" ht="33" customHeight="1" x14ac:dyDescent="0.35">
      <c r="B5" s="202" t="s">
        <v>9</v>
      </c>
      <c r="C5" s="182" t="s">
        <v>10</v>
      </c>
      <c r="D5" s="182" t="s">
        <v>11</v>
      </c>
      <c r="E5" s="182" t="s">
        <v>12</v>
      </c>
      <c r="F5" s="182" t="s">
        <v>13</v>
      </c>
      <c r="G5" s="182" t="s">
        <v>14</v>
      </c>
      <c r="H5" s="182" t="s">
        <v>15</v>
      </c>
      <c r="I5" s="182"/>
      <c r="J5" s="182" t="s">
        <v>16</v>
      </c>
      <c r="K5" s="182"/>
      <c r="L5" s="182" t="s">
        <v>17</v>
      </c>
      <c r="M5" s="182"/>
      <c r="N5" s="182" t="s">
        <v>18</v>
      </c>
      <c r="O5" s="185" t="s">
        <v>19</v>
      </c>
      <c r="P5" s="182" t="s">
        <v>20</v>
      </c>
      <c r="Q5" s="182" t="s">
        <v>21</v>
      </c>
      <c r="R5" s="185" t="s">
        <v>22</v>
      </c>
      <c r="S5" s="185" t="s">
        <v>23</v>
      </c>
      <c r="T5" s="188" t="s">
        <v>24</v>
      </c>
    </row>
    <row r="6" spans="2:20" s="30" customFormat="1" ht="43.4" customHeight="1" thickBot="1" x14ac:dyDescent="0.4">
      <c r="B6" s="203"/>
      <c r="C6" s="183"/>
      <c r="D6" s="183"/>
      <c r="E6" s="183"/>
      <c r="F6" s="183"/>
      <c r="G6" s="183"/>
      <c r="H6" s="154" t="s">
        <v>25</v>
      </c>
      <c r="I6" s="154">
        <v>2022</v>
      </c>
      <c r="J6" s="154" t="s">
        <v>26</v>
      </c>
      <c r="K6" s="154" t="s">
        <v>27</v>
      </c>
      <c r="L6" s="154" t="s">
        <v>26</v>
      </c>
      <c r="M6" s="154" t="s">
        <v>27</v>
      </c>
      <c r="N6" s="183"/>
      <c r="O6" s="185"/>
      <c r="P6" s="183"/>
      <c r="Q6" s="183"/>
      <c r="R6" s="185"/>
      <c r="S6" s="185"/>
      <c r="T6" s="189"/>
    </row>
    <row r="7" spans="2:20" ht="409.6" customHeight="1" x14ac:dyDescent="0.35">
      <c r="B7" s="193" t="s">
        <v>28</v>
      </c>
      <c r="C7" s="197" t="s">
        <v>29</v>
      </c>
      <c r="D7" s="197" t="s">
        <v>29</v>
      </c>
      <c r="E7" s="207" t="s">
        <v>30</v>
      </c>
      <c r="F7" s="155" t="s">
        <v>31</v>
      </c>
      <c r="G7" s="156">
        <v>0.55000000000000004</v>
      </c>
      <c r="H7" s="155" t="s">
        <v>32</v>
      </c>
      <c r="I7" s="156">
        <v>0.15</v>
      </c>
      <c r="J7" s="157">
        <v>0.15</v>
      </c>
      <c r="K7" s="157">
        <f>J7/I7</f>
        <v>1</v>
      </c>
      <c r="L7" s="157">
        <v>0.7</v>
      </c>
      <c r="M7" s="158">
        <f>L7/100%</f>
        <v>0.7</v>
      </c>
      <c r="N7" s="159" t="s">
        <v>33</v>
      </c>
      <c r="O7" s="160" t="s">
        <v>187</v>
      </c>
      <c r="P7" s="155" t="s">
        <v>220</v>
      </c>
      <c r="Q7" s="161" t="s">
        <v>186</v>
      </c>
      <c r="R7" s="162">
        <v>953651234</v>
      </c>
      <c r="S7" s="162">
        <v>913418672.63999999</v>
      </c>
      <c r="T7" s="190" t="s">
        <v>221</v>
      </c>
    </row>
    <row r="8" spans="2:20" ht="120.5" customHeight="1" x14ac:dyDescent="0.35">
      <c r="B8" s="194"/>
      <c r="C8" s="198"/>
      <c r="D8" s="198"/>
      <c r="E8" s="208"/>
      <c r="F8" s="163" t="s">
        <v>34</v>
      </c>
      <c r="G8" s="164">
        <v>0</v>
      </c>
      <c r="H8" s="164">
        <f>SUM(H9:H14)</f>
        <v>138</v>
      </c>
      <c r="I8" s="164">
        <f>SUM(I9:I14)</f>
        <v>55</v>
      </c>
      <c r="J8" s="164">
        <f>SUM(J9:J14)</f>
        <v>89</v>
      </c>
      <c r="K8" s="165">
        <f>J8/I8</f>
        <v>1.6181818181818182</v>
      </c>
      <c r="L8" s="164">
        <f>SUM(L9:L14)</f>
        <v>195</v>
      </c>
      <c r="M8" s="165">
        <f>L8/H8</f>
        <v>1.4130434782608696</v>
      </c>
      <c r="N8" s="35" t="s">
        <v>33</v>
      </c>
      <c r="O8" s="169" t="s">
        <v>35</v>
      </c>
      <c r="P8" s="170"/>
      <c r="Q8" s="171"/>
      <c r="R8" s="172">
        <f>SUM(R9:R14)</f>
        <v>150000000</v>
      </c>
      <c r="S8" s="172">
        <f>SUM(S9:S14)</f>
        <v>134500000</v>
      </c>
      <c r="T8" s="191"/>
    </row>
    <row r="9" spans="2:20" ht="97.5" customHeight="1" x14ac:dyDescent="0.35">
      <c r="B9" s="195"/>
      <c r="C9" s="199"/>
      <c r="D9" s="199"/>
      <c r="E9" s="209"/>
      <c r="F9" s="204" t="s">
        <v>34</v>
      </c>
      <c r="G9" s="33" t="s">
        <v>40</v>
      </c>
      <c r="H9" s="33">
        <v>13</v>
      </c>
      <c r="I9" s="33">
        <v>5</v>
      </c>
      <c r="J9" s="33">
        <v>7</v>
      </c>
      <c r="K9" s="34">
        <f>J9/I9</f>
        <v>1.4</v>
      </c>
      <c r="L9" s="33">
        <f>7+5+J9</f>
        <v>19</v>
      </c>
      <c r="M9" s="34">
        <f>L9/H9</f>
        <v>1.4615384615384615</v>
      </c>
      <c r="N9" s="35"/>
      <c r="O9" s="36" t="s">
        <v>188</v>
      </c>
      <c r="P9" s="28" t="s">
        <v>256</v>
      </c>
      <c r="Q9" s="28" t="s">
        <v>195</v>
      </c>
      <c r="R9" s="150">
        <v>11315000</v>
      </c>
      <c r="S9" s="150">
        <v>11315000</v>
      </c>
      <c r="T9" s="191"/>
    </row>
    <row r="10" spans="2:20" ht="88" customHeight="1" x14ac:dyDescent="0.35">
      <c r="B10" s="195"/>
      <c r="C10" s="199"/>
      <c r="D10" s="199"/>
      <c r="E10" s="209"/>
      <c r="F10" s="205"/>
      <c r="G10" s="33" t="s">
        <v>41</v>
      </c>
      <c r="H10" s="33">
        <v>25</v>
      </c>
      <c r="I10" s="33">
        <v>10</v>
      </c>
      <c r="J10" s="33">
        <v>21</v>
      </c>
      <c r="K10" s="34">
        <f>J10/I10</f>
        <v>2.1</v>
      </c>
      <c r="L10" s="33">
        <f>7+12+J10</f>
        <v>40</v>
      </c>
      <c r="M10" s="34">
        <f>L10/H10</f>
        <v>1.6</v>
      </c>
      <c r="N10" s="35"/>
      <c r="O10" s="36" t="s">
        <v>189</v>
      </c>
      <c r="P10" s="28" t="s">
        <v>256</v>
      </c>
      <c r="Q10" s="37" t="s">
        <v>194</v>
      </c>
      <c r="R10" s="150">
        <v>32478514</v>
      </c>
      <c r="S10" s="150">
        <v>29978514</v>
      </c>
      <c r="T10" s="191"/>
    </row>
    <row r="11" spans="2:20" ht="88" customHeight="1" x14ac:dyDescent="0.35">
      <c r="B11" s="195"/>
      <c r="C11" s="199"/>
      <c r="D11" s="199"/>
      <c r="E11" s="209"/>
      <c r="F11" s="205"/>
      <c r="G11" s="32" t="s">
        <v>42</v>
      </c>
      <c r="H11" s="33">
        <v>25</v>
      </c>
      <c r="I11" s="33">
        <v>10</v>
      </c>
      <c r="J11" s="33">
        <v>15</v>
      </c>
      <c r="K11" s="34">
        <f t="shared" ref="K11:K14" si="0">J11/I11</f>
        <v>1.5</v>
      </c>
      <c r="L11" s="33">
        <f>6+10+J11</f>
        <v>31</v>
      </c>
      <c r="M11" s="34">
        <f t="shared" ref="M11:M14" si="1">L11/H11</f>
        <v>1.24</v>
      </c>
      <c r="N11" s="35"/>
      <c r="O11" s="36" t="s">
        <v>190</v>
      </c>
      <c r="P11" s="28" t="s">
        <v>256</v>
      </c>
      <c r="Q11" s="37" t="s">
        <v>195</v>
      </c>
      <c r="R11" s="150">
        <v>20937610</v>
      </c>
      <c r="S11" s="150">
        <v>20937610</v>
      </c>
      <c r="T11" s="191"/>
    </row>
    <row r="12" spans="2:20" ht="104" customHeight="1" x14ac:dyDescent="0.35">
      <c r="B12" s="195"/>
      <c r="C12" s="199"/>
      <c r="D12" s="199"/>
      <c r="E12" s="209"/>
      <c r="F12" s="205"/>
      <c r="G12" s="32" t="s">
        <v>43</v>
      </c>
      <c r="H12" s="33">
        <v>25</v>
      </c>
      <c r="I12" s="33">
        <v>10</v>
      </c>
      <c r="J12" s="33">
        <v>16</v>
      </c>
      <c r="K12" s="34">
        <f t="shared" si="0"/>
        <v>1.6</v>
      </c>
      <c r="L12" s="33">
        <f>5+15+J12</f>
        <v>36</v>
      </c>
      <c r="M12" s="34">
        <f t="shared" si="1"/>
        <v>1.44</v>
      </c>
      <c r="N12" s="35"/>
      <c r="O12" s="36" t="s">
        <v>191</v>
      </c>
      <c r="P12" s="28" t="s">
        <v>256</v>
      </c>
      <c r="Q12" s="37" t="s">
        <v>195</v>
      </c>
      <c r="R12" s="150">
        <v>20343437</v>
      </c>
      <c r="S12" s="150">
        <v>20343437</v>
      </c>
      <c r="T12" s="191"/>
    </row>
    <row r="13" spans="2:20" ht="88" customHeight="1" x14ac:dyDescent="0.35">
      <c r="B13" s="195"/>
      <c r="C13" s="199"/>
      <c r="D13" s="199"/>
      <c r="E13" s="209"/>
      <c r="F13" s="205"/>
      <c r="G13" s="32" t="s">
        <v>44</v>
      </c>
      <c r="H13" s="33">
        <v>25</v>
      </c>
      <c r="I13" s="33">
        <v>10</v>
      </c>
      <c r="J13" s="33">
        <v>15</v>
      </c>
      <c r="K13" s="34">
        <f t="shared" si="0"/>
        <v>1.5</v>
      </c>
      <c r="L13" s="33">
        <f>5+10+J13</f>
        <v>30</v>
      </c>
      <c r="M13" s="34">
        <f t="shared" si="1"/>
        <v>1.2</v>
      </c>
      <c r="N13" s="35"/>
      <c r="O13" s="36" t="s">
        <v>192</v>
      </c>
      <c r="P13" s="28" t="s">
        <v>256</v>
      </c>
      <c r="Q13" s="37" t="s">
        <v>195</v>
      </c>
      <c r="R13" s="150">
        <v>34584864</v>
      </c>
      <c r="S13" s="150">
        <v>21584864</v>
      </c>
      <c r="T13" s="191"/>
    </row>
    <row r="14" spans="2:20" ht="88" customHeight="1" x14ac:dyDescent="0.35">
      <c r="B14" s="195"/>
      <c r="C14" s="199"/>
      <c r="D14" s="199"/>
      <c r="E14" s="209"/>
      <c r="F14" s="206"/>
      <c r="G14" s="33" t="s">
        <v>45</v>
      </c>
      <c r="H14" s="33">
        <v>25</v>
      </c>
      <c r="I14" s="33">
        <v>10</v>
      </c>
      <c r="J14" s="33">
        <v>15</v>
      </c>
      <c r="K14" s="34">
        <f t="shared" si="0"/>
        <v>1.5</v>
      </c>
      <c r="L14" s="33">
        <f>11+13+J14</f>
        <v>39</v>
      </c>
      <c r="M14" s="34">
        <f t="shared" si="1"/>
        <v>1.56</v>
      </c>
      <c r="N14" s="35"/>
      <c r="O14" s="36" t="s">
        <v>193</v>
      </c>
      <c r="P14" s="28" t="s">
        <v>256</v>
      </c>
      <c r="Q14" s="37" t="s">
        <v>196</v>
      </c>
      <c r="R14" s="150">
        <v>30340575</v>
      </c>
      <c r="S14" s="150">
        <v>30340575</v>
      </c>
      <c r="T14" s="191"/>
    </row>
    <row r="15" spans="2:20" ht="112.5" customHeight="1" x14ac:dyDescent="0.35">
      <c r="B15" s="195"/>
      <c r="C15" s="199"/>
      <c r="D15" s="199"/>
      <c r="E15" s="209"/>
      <c r="F15" s="163" t="s">
        <v>36</v>
      </c>
      <c r="G15" s="164">
        <v>0</v>
      </c>
      <c r="H15" s="164">
        <v>163</v>
      </c>
      <c r="I15" s="164">
        <f>SUM(I16:I21)</f>
        <v>80</v>
      </c>
      <c r="J15" s="164">
        <f>SUM(J16:J21)</f>
        <v>112</v>
      </c>
      <c r="K15" s="165">
        <f>J15/I15</f>
        <v>1.4</v>
      </c>
      <c r="L15" s="164">
        <f>SUM(L16:L21)</f>
        <v>236</v>
      </c>
      <c r="M15" s="165">
        <f>L15/H15</f>
        <v>1.4478527607361964</v>
      </c>
      <c r="N15" s="35" t="s">
        <v>33</v>
      </c>
      <c r="O15" s="169" t="s">
        <v>37</v>
      </c>
      <c r="P15" s="170"/>
      <c r="Q15" s="173"/>
      <c r="R15" s="172">
        <f>SUM(R16:R21)</f>
        <v>150000000</v>
      </c>
      <c r="S15" s="172">
        <f>SUM(S16:S21)</f>
        <v>134500000</v>
      </c>
      <c r="T15" s="191"/>
    </row>
    <row r="16" spans="2:20" ht="88" customHeight="1" x14ac:dyDescent="0.35">
      <c r="B16" s="195"/>
      <c r="C16" s="199"/>
      <c r="D16" s="199"/>
      <c r="E16" s="209"/>
      <c r="F16" s="37"/>
      <c r="G16" s="33" t="s">
        <v>40</v>
      </c>
      <c r="H16" s="151">
        <v>13</v>
      </c>
      <c r="I16" s="151">
        <v>5</v>
      </c>
      <c r="J16" s="151">
        <v>12</v>
      </c>
      <c r="K16" s="152">
        <f>J16/I16</f>
        <v>2.4</v>
      </c>
      <c r="L16" s="151">
        <f>3+5+J16</f>
        <v>20</v>
      </c>
      <c r="M16" s="152">
        <f>L16/H16</f>
        <v>1.5384615384615385</v>
      </c>
      <c r="N16" s="153"/>
      <c r="O16" s="132" t="s">
        <v>197</v>
      </c>
      <c r="P16" s="28" t="s">
        <v>256</v>
      </c>
      <c r="Q16" s="28" t="s">
        <v>38</v>
      </c>
      <c r="R16" s="150">
        <v>11315000</v>
      </c>
      <c r="S16" s="150">
        <v>11315000</v>
      </c>
      <c r="T16" s="191"/>
    </row>
    <row r="17" spans="2:20" ht="88" customHeight="1" x14ac:dyDescent="0.35">
      <c r="B17" s="195"/>
      <c r="C17" s="199"/>
      <c r="D17" s="199"/>
      <c r="E17" s="209"/>
      <c r="F17" s="37"/>
      <c r="G17" s="33" t="s">
        <v>41</v>
      </c>
      <c r="H17" s="151">
        <v>30</v>
      </c>
      <c r="I17" s="151">
        <v>15</v>
      </c>
      <c r="J17" s="151">
        <v>31</v>
      </c>
      <c r="K17" s="152">
        <f>J17/I17</f>
        <v>2.0666666666666669</v>
      </c>
      <c r="L17" s="151">
        <f>8+24+J17</f>
        <v>63</v>
      </c>
      <c r="M17" s="152">
        <f>L17/H17</f>
        <v>2.1</v>
      </c>
      <c r="N17" s="153"/>
      <c r="O17" s="132" t="s">
        <v>198</v>
      </c>
      <c r="P17" s="28" t="s">
        <v>256</v>
      </c>
      <c r="Q17" s="28" t="s">
        <v>38</v>
      </c>
      <c r="R17" s="150">
        <v>32478514</v>
      </c>
      <c r="S17" s="150">
        <v>29978514</v>
      </c>
      <c r="T17" s="191"/>
    </row>
    <row r="18" spans="2:20" ht="94.5" customHeight="1" x14ac:dyDescent="0.35">
      <c r="B18" s="195"/>
      <c r="C18" s="199"/>
      <c r="D18" s="199"/>
      <c r="E18" s="209"/>
      <c r="F18" s="37"/>
      <c r="G18" s="32" t="s">
        <v>42</v>
      </c>
      <c r="H18" s="151">
        <v>30</v>
      </c>
      <c r="I18" s="151">
        <v>15</v>
      </c>
      <c r="J18" s="151">
        <v>18</v>
      </c>
      <c r="K18" s="152">
        <f t="shared" ref="K18:K21" si="2">J18/I18</f>
        <v>1.2</v>
      </c>
      <c r="L18" s="151">
        <f>14+13+J18</f>
        <v>45</v>
      </c>
      <c r="M18" s="152">
        <f t="shared" ref="M18:M21" si="3">L18/H18</f>
        <v>1.5</v>
      </c>
      <c r="N18" s="153"/>
      <c r="O18" s="132" t="s">
        <v>199</v>
      </c>
      <c r="P18" s="28" t="s">
        <v>256</v>
      </c>
      <c r="Q18" s="28" t="s">
        <v>38</v>
      </c>
      <c r="R18" s="150">
        <v>20937610</v>
      </c>
      <c r="S18" s="150">
        <v>20937610</v>
      </c>
      <c r="T18" s="191"/>
    </row>
    <row r="19" spans="2:20" ht="132" customHeight="1" x14ac:dyDescent="0.35">
      <c r="B19" s="195"/>
      <c r="C19" s="199"/>
      <c r="D19" s="199"/>
      <c r="E19" s="209"/>
      <c r="F19" s="37"/>
      <c r="G19" s="32" t="s">
        <v>43</v>
      </c>
      <c r="H19" s="151">
        <v>30</v>
      </c>
      <c r="I19" s="151">
        <v>15</v>
      </c>
      <c r="J19" s="151">
        <v>19</v>
      </c>
      <c r="K19" s="152">
        <f t="shared" si="2"/>
        <v>1.2666666666666666</v>
      </c>
      <c r="L19" s="151">
        <f>5+11+J19</f>
        <v>35</v>
      </c>
      <c r="M19" s="152">
        <f t="shared" si="3"/>
        <v>1.1666666666666667</v>
      </c>
      <c r="N19" s="153"/>
      <c r="O19" s="132" t="s">
        <v>200</v>
      </c>
      <c r="P19" s="28" t="s">
        <v>256</v>
      </c>
      <c r="Q19" s="28" t="s">
        <v>38</v>
      </c>
      <c r="R19" s="150">
        <v>20343437</v>
      </c>
      <c r="S19" s="150">
        <v>20343437</v>
      </c>
      <c r="T19" s="191"/>
    </row>
    <row r="20" spans="2:20" ht="88" customHeight="1" x14ac:dyDescent="0.35">
      <c r="B20" s="195"/>
      <c r="C20" s="199"/>
      <c r="D20" s="199"/>
      <c r="E20" s="209"/>
      <c r="F20" s="37"/>
      <c r="G20" s="32" t="s">
        <v>44</v>
      </c>
      <c r="H20" s="151">
        <v>30</v>
      </c>
      <c r="I20" s="151">
        <v>15</v>
      </c>
      <c r="J20" s="151">
        <v>16</v>
      </c>
      <c r="K20" s="152">
        <f t="shared" si="2"/>
        <v>1.0666666666666667</v>
      </c>
      <c r="L20" s="151">
        <f>5+15+J20</f>
        <v>36</v>
      </c>
      <c r="M20" s="152">
        <f t="shared" si="3"/>
        <v>1.2</v>
      </c>
      <c r="N20" s="153"/>
      <c r="O20" s="132" t="s">
        <v>201</v>
      </c>
      <c r="P20" s="28" t="s">
        <v>256</v>
      </c>
      <c r="Q20" s="28" t="s">
        <v>38</v>
      </c>
      <c r="R20" s="150">
        <v>34584864</v>
      </c>
      <c r="S20" s="150">
        <v>21584864</v>
      </c>
      <c r="T20" s="191"/>
    </row>
    <row r="21" spans="2:20" ht="88" customHeight="1" thickBot="1" x14ac:dyDescent="0.4">
      <c r="B21" s="196"/>
      <c r="C21" s="200"/>
      <c r="D21" s="200"/>
      <c r="E21" s="210"/>
      <c r="F21" s="56"/>
      <c r="G21" s="89" t="s">
        <v>45</v>
      </c>
      <c r="H21" s="89">
        <v>30</v>
      </c>
      <c r="I21" s="89">
        <v>15</v>
      </c>
      <c r="J21" s="89">
        <v>16</v>
      </c>
      <c r="K21" s="90">
        <f t="shared" si="2"/>
        <v>1.0666666666666667</v>
      </c>
      <c r="L21" s="89">
        <f>7+14+J21</f>
        <v>37</v>
      </c>
      <c r="M21" s="90">
        <f t="shared" si="3"/>
        <v>1.2333333333333334</v>
      </c>
      <c r="N21" s="58"/>
      <c r="O21" s="59" t="s">
        <v>202</v>
      </c>
      <c r="P21" s="29" t="s">
        <v>256</v>
      </c>
      <c r="Q21" s="56" t="s">
        <v>38</v>
      </c>
      <c r="R21" s="91">
        <v>30340575</v>
      </c>
      <c r="S21" s="91">
        <v>30340575</v>
      </c>
      <c r="T21" s="192"/>
    </row>
    <row r="22" spans="2:20" s="79" customFormat="1" ht="28" customHeight="1" x14ac:dyDescent="0.35">
      <c r="B22" s="134" t="s">
        <v>39</v>
      </c>
      <c r="C22" s="134"/>
      <c r="D22" s="134"/>
      <c r="E22" s="135"/>
      <c r="F22" s="136"/>
      <c r="G22" s="137"/>
      <c r="H22" s="137"/>
      <c r="I22" s="137"/>
      <c r="J22" s="137"/>
      <c r="K22" s="138"/>
      <c r="L22" s="137"/>
      <c r="M22" s="138"/>
      <c r="N22" s="136"/>
      <c r="O22" s="117"/>
      <c r="P22" s="136"/>
      <c r="Q22" s="136"/>
      <c r="R22" s="139"/>
      <c r="S22" s="140"/>
    </row>
    <row r="23" spans="2:20" s="79" customFormat="1" ht="14.15" customHeight="1" x14ac:dyDescent="0.35">
      <c r="B23" s="134"/>
      <c r="C23" s="134"/>
      <c r="D23" s="134"/>
      <c r="E23" s="135"/>
      <c r="F23" s="136"/>
      <c r="G23" s="137"/>
      <c r="H23" s="137"/>
      <c r="I23" s="137"/>
      <c r="J23" s="137"/>
      <c r="K23" s="138"/>
      <c r="L23" s="137"/>
      <c r="M23" s="138"/>
      <c r="N23" s="136"/>
      <c r="O23" s="117"/>
      <c r="P23" s="136"/>
      <c r="Q23" s="136"/>
      <c r="R23" s="139"/>
      <c r="S23" s="140"/>
    </row>
  </sheetData>
  <mergeCells count="28">
    <mergeCell ref="T7:T21"/>
    <mergeCell ref="B7:B21"/>
    <mergeCell ref="C7:C21"/>
    <mergeCell ref="D7:D21"/>
    <mergeCell ref="E2:I2"/>
    <mergeCell ref="E4:I4"/>
    <mergeCell ref="G5:G6"/>
    <mergeCell ref="H5:I5"/>
    <mergeCell ref="B5:B6"/>
    <mergeCell ref="C5:C6"/>
    <mergeCell ref="D5:D6"/>
    <mergeCell ref="E5:E6"/>
    <mergeCell ref="F5:F6"/>
    <mergeCell ref="F9:F14"/>
    <mergeCell ref="E7:E21"/>
    <mergeCell ref="E3:I3"/>
    <mergeCell ref="S5:S6"/>
    <mergeCell ref="T5:T6"/>
    <mergeCell ref="O5:O6"/>
    <mergeCell ref="P5:P6"/>
    <mergeCell ref="L5:M5"/>
    <mergeCell ref="J5:K5"/>
    <mergeCell ref="N5:N6"/>
    <mergeCell ref="P2:R2"/>
    <mergeCell ref="Q5:Q6"/>
    <mergeCell ref="R5:R6"/>
    <mergeCell ref="O3:R3"/>
    <mergeCell ref="O4:R4"/>
  </mergeCells>
  <phoneticPr fontId="23" type="noConversion"/>
  <printOptions horizontalCentered="1" verticalCentered="1"/>
  <pageMargins left="0" right="0" top="0" bottom="0" header="0" footer="0"/>
  <pageSetup paperSize="5" scale="50" orientation="landscape" horizontalDpi="200" verticalDpi="200" r:id="rId1"/>
  <rowBreaks count="1" manualBreakCount="1">
    <brk id="2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30"/>
  <sheetViews>
    <sheetView zoomScale="80" zoomScaleNormal="80" workbookViewId="0">
      <selection activeCell="G26" sqref="G26"/>
    </sheetView>
  </sheetViews>
  <sheetFormatPr baseColWidth="10" defaultColWidth="9.1796875" defaultRowHeight="12.5" x14ac:dyDescent="0.25"/>
  <cols>
    <col min="1" max="1" width="2.453125" style="118" customWidth="1"/>
    <col min="2" max="2" width="11.453125" style="118" customWidth="1"/>
    <col min="3" max="3" width="15.7265625" style="118" customWidth="1"/>
    <col min="4" max="4" width="11.453125" style="118" customWidth="1"/>
    <col min="5" max="5" width="18.54296875" style="118" customWidth="1"/>
    <col min="6" max="9" width="11.453125" style="118" customWidth="1"/>
    <col min="10" max="10" width="37.453125" style="118" customWidth="1"/>
    <col min="11" max="257" width="11.453125" style="118" customWidth="1"/>
    <col min="258" max="16384" width="9.1796875" style="118"/>
  </cols>
  <sheetData>
    <row r="2" spans="2:5" ht="39" customHeight="1" x14ac:dyDescent="0.25">
      <c r="B2" s="244" t="s">
        <v>47</v>
      </c>
      <c r="C2" s="244"/>
      <c r="D2" s="244"/>
      <c r="E2" s="244"/>
    </row>
    <row r="3" spans="2:5" ht="14.25" customHeight="1" thickBot="1" x14ac:dyDescent="0.3">
      <c r="B3" s="237"/>
      <c r="C3" s="237"/>
      <c r="D3" s="237"/>
      <c r="E3" s="237"/>
    </row>
    <row r="4" spans="2:5" ht="36" customHeight="1" thickBot="1" x14ac:dyDescent="0.3">
      <c r="B4" s="212" t="s">
        <v>168</v>
      </c>
      <c r="C4" s="213"/>
      <c r="D4" s="213"/>
      <c r="E4" s="223"/>
    </row>
    <row r="5" spans="2:5" ht="34.4" customHeight="1" thickBot="1" x14ac:dyDescent="0.3">
      <c r="B5" s="241" t="s">
        <v>169</v>
      </c>
      <c r="C5" s="242"/>
      <c r="D5" s="242"/>
      <c r="E5" s="243"/>
    </row>
    <row r="6" spans="2:5" ht="13.5" thickBot="1" x14ac:dyDescent="0.3">
      <c r="B6" s="141" t="s">
        <v>49</v>
      </c>
      <c r="C6" s="149">
        <v>2022</v>
      </c>
      <c r="D6" s="142" t="s">
        <v>11</v>
      </c>
      <c r="E6" s="149">
        <v>50</v>
      </c>
    </row>
    <row r="7" spans="2:5" ht="26.25" customHeight="1" thickBot="1" x14ac:dyDescent="0.3">
      <c r="B7" s="212" t="s">
        <v>50</v>
      </c>
      <c r="C7" s="223"/>
      <c r="D7" s="212" t="s">
        <v>51</v>
      </c>
      <c r="E7" s="223"/>
    </row>
    <row r="8" spans="2:5" ht="13" thickBot="1" x14ac:dyDescent="0.3">
      <c r="B8" s="212" t="s">
        <v>52</v>
      </c>
      <c r="C8" s="223"/>
      <c r="D8" s="375">
        <v>3000000</v>
      </c>
      <c r="E8" s="376"/>
    </row>
    <row r="9" spans="2:5" ht="13" thickBot="1" x14ac:dyDescent="0.3">
      <c r="B9" s="212" t="s">
        <v>53</v>
      </c>
      <c r="C9" s="223"/>
      <c r="D9" s="375"/>
      <c r="E9" s="376"/>
    </row>
    <row r="10" spans="2:5" ht="13" thickBot="1" x14ac:dyDescent="0.3">
      <c r="B10" s="212" t="s">
        <v>54</v>
      </c>
      <c r="C10" s="223"/>
      <c r="D10" s="377"/>
      <c r="E10" s="378"/>
    </row>
    <row r="11" spans="2:5" ht="13" thickBot="1" x14ac:dyDescent="0.3">
      <c r="B11" s="212" t="s">
        <v>55</v>
      </c>
      <c r="C11" s="223"/>
      <c r="D11" s="377"/>
      <c r="E11" s="378"/>
    </row>
    <row r="12" spans="2:5" ht="13" thickBot="1" x14ac:dyDescent="0.3">
      <c r="B12" s="212" t="s">
        <v>56</v>
      </c>
      <c r="C12" s="223"/>
      <c r="D12" s="377"/>
      <c r="E12" s="378"/>
    </row>
    <row r="13" spans="2:5" ht="13" thickBot="1" x14ac:dyDescent="0.3">
      <c r="B13" s="212" t="s">
        <v>57</v>
      </c>
      <c r="C13" s="223"/>
      <c r="D13" s="377"/>
      <c r="E13" s="378"/>
    </row>
    <row r="14" spans="2:5" ht="20.25" customHeight="1" thickBot="1" x14ac:dyDescent="0.3">
      <c r="B14" s="231" t="s">
        <v>46</v>
      </c>
      <c r="C14" s="233"/>
      <c r="D14" s="379">
        <f>SUM(D8:E13)</f>
        <v>3000000</v>
      </c>
      <c r="E14" s="380"/>
    </row>
    <row r="15" spans="2:5" ht="25.5" customHeight="1" x14ac:dyDescent="0.25">
      <c r="B15" s="328" t="s">
        <v>244</v>
      </c>
      <c r="C15" s="328"/>
      <c r="D15" s="328"/>
      <c r="E15" s="328"/>
    </row>
    <row r="17" spans="2:5" ht="13" thickBot="1" x14ac:dyDescent="0.3"/>
    <row r="18" spans="2:5" ht="35.5" customHeight="1" thickBot="1" x14ac:dyDescent="0.3">
      <c r="B18" s="212" t="s">
        <v>168</v>
      </c>
      <c r="C18" s="213"/>
      <c r="D18" s="213"/>
      <c r="E18" s="223"/>
    </row>
    <row r="19" spans="2:5" ht="39.65" customHeight="1" thickBot="1" x14ac:dyDescent="0.3">
      <c r="B19" s="241" t="s">
        <v>170</v>
      </c>
      <c r="C19" s="242"/>
      <c r="D19" s="242"/>
      <c r="E19" s="243"/>
    </row>
    <row r="20" spans="2:5" ht="13.5" thickBot="1" x14ac:dyDescent="0.3">
      <c r="B20" s="141" t="s">
        <v>49</v>
      </c>
      <c r="C20" s="149">
        <v>2022</v>
      </c>
      <c r="D20" s="142" t="s">
        <v>11</v>
      </c>
      <c r="E20" s="149">
        <v>16</v>
      </c>
    </row>
    <row r="21" spans="2:5" ht="27" customHeight="1" thickBot="1" x14ac:dyDescent="0.3">
      <c r="B21" s="212" t="s">
        <v>50</v>
      </c>
      <c r="C21" s="223"/>
      <c r="D21" s="212" t="s">
        <v>51</v>
      </c>
      <c r="E21" s="223"/>
    </row>
    <row r="22" spans="2:5" ht="13" thickBot="1" x14ac:dyDescent="0.3">
      <c r="B22" s="212" t="s">
        <v>52</v>
      </c>
      <c r="C22" s="223"/>
      <c r="D22" s="375">
        <v>4199503</v>
      </c>
      <c r="E22" s="376"/>
    </row>
    <row r="23" spans="2:5" ht="13" thickBot="1" x14ac:dyDescent="0.3">
      <c r="B23" s="212" t="s">
        <v>53</v>
      </c>
      <c r="C23" s="223"/>
      <c r="D23" s="375"/>
      <c r="E23" s="376"/>
    </row>
    <row r="24" spans="2:5" ht="13" thickBot="1" x14ac:dyDescent="0.3">
      <c r="B24" s="212" t="s">
        <v>54</v>
      </c>
      <c r="C24" s="223"/>
      <c r="D24" s="377"/>
      <c r="E24" s="378"/>
    </row>
    <row r="25" spans="2:5" ht="13" thickBot="1" x14ac:dyDescent="0.3">
      <c r="B25" s="212" t="s">
        <v>55</v>
      </c>
      <c r="C25" s="223"/>
      <c r="D25" s="377"/>
      <c r="E25" s="378"/>
    </row>
    <row r="26" spans="2:5" ht="13" thickBot="1" x14ac:dyDescent="0.3">
      <c r="B26" s="212" t="s">
        <v>56</v>
      </c>
      <c r="C26" s="223"/>
      <c r="D26" s="377"/>
      <c r="E26" s="378"/>
    </row>
    <row r="27" spans="2:5" ht="13" thickBot="1" x14ac:dyDescent="0.3">
      <c r="B27" s="212" t="s">
        <v>57</v>
      </c>
      <c r="C27" s="223"/>
      <c r="D27" s="377"/>
      <c r="E27" s="378"/>
    </row>
    <row r="28" spans="2:5" ht="19.5" customHeight="1" thickBot="1" x14ac:dyDescent="0.3">
      <c r="B28" s="231" t="s">
        <v>46</v>
      </c>
      <c r="C28" s="233"/>
      <c r="D28" s="379">
        <f>SUM(D22:E27)</f>
        <v>4199503</v>
      </c>
      <c r="E28" s="380"/>
    </row>
    <row r="29" spans="2:5" ht="20" customHeight="1" x14ac:dyDescent="0.25">
      <c r="B29" s="328" t="s">
        <v>244</v>
      </c>
      <c r="C29" s="328"/>
      <c r="D29" s="328"/>
      <c r="E29" s="328"/>
    </row>
    <row r="30" spans="2:5" x14ac:dyDescent="0.25">
      <c r="B30" s="179"/>
    </row>
  </sheetData>
  <mergeCells count="40">
    <mergeCell ref="B2:E2"/>
    <mergeCell ref="B26:C26"/>
    <mergeCell ref="D27:E27"/>
    <mergeCell ref="B27:C27"/>
    <mergeCell ref="B22:C22"/>
    <mergeCell ref="D22:E22"/>
    <mergeCell ref="B12:C12"/>
    <mergeCell ref="D12:E12"/>
    <mergeCell ref="B13:C13"/>
    <mergeCell ref="D13:E13"/>
    <mergeCell ref="B14:C14"/>
    <mergeCell ref="D14:E14"/>
    <mergeCell ref="B18:E18"/>
    <mergeCell ref="B19:E19"/>
    <mergeCell ref="B21:C21"/>
    <mergeCell ref="B28:C28"/>
    <mergeCell ref="D28:E28"/>
    <mergeCell ref="B23:C23"/>
    <mergeCell ref="D23:E23"/>
    <mergeCell ref="B24:C24"/>
    <mergeCell ref="D24:E24"/>
    <mergeCell ref="B25:C25"/>
    <mergeCell ref="D25:E25"/>
    <mergeCell ref="D26:E26"/>
    <mergeCell ref="B29:E29"/>
    <mergeCell ref="B8:C8"/>
    <mergeCell ref="D8:E8"/>
    <mergeCell ref="B3:E3"/>
    <mergeCell ref="B4:E4"/>
    <mergeCell ref="B5:E5"/>
    <mergeCell ref="B7:C7"/>
    <mergeCell ref="D7:E7"/>
    <mergeCell ref="D21:E21"/>
    <mergeCell ref="B9:C9"/>
    <mergeCell ref="D9:E9"/>
    <mergeCell ref="B10:C10"/>
    <mergeCell ref="D10:E10"/>
    <mergeCell ref="B11:C11"/>
    <mergeCell ref="D11:E11"/>
    <mergeCell ref="B15:E15"/>
  </mergeCells>
  <pageMargins left="1.67" right="0.70866141732283472" top="0.74803149606299213" bottom="0.74803149606299213" header="0.31496062992125984" footer="0.31496062992125984"/>
  <pageSetup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7"/>
  <sheetViews>
    <sheetView topLeftCell="A6" zoomScale="80" zoomScaleNormal="80" workbookViewId="0">
      <selection activeCell="B7" sqref="B7"/>
    </sheetView>
  </sheetViews>
  <sheetFormatPr baseColWidth="10" defaultColWidth="11.453125" defaultRowHeight="14.5" x14ac:dyDescent="0.35"/>
  <cols>
    <col min="1" max="1" width="38" style="9" customWidth="1"/>
    <col min="2" max="2" width="71.81640625" style="9" customWidth="1"/>
    <col min="3" max="16384" width="11.453125" style="9"/>
  </cols>
  <sheetData>
    <row r="1" spans="1:2" x14ac:dyDescent="0.35">
      <c r="A1" s="7" t="s">
        <v>171</v>
      </c>
      <c r="B1" s="8"/>
    </row>
    <row r="2" spans="1:2" x14ac:dyDescent="0.35">
      <c r="A2" s="10"/>
      <c r="B2" s="8"/>
    </row>
    <row r="3" spans="1:2" x14ac:dyDescent="0.35">
      <c r="A3" s="10" t="s">
        <v>172</v>
      </c>
      <c r="B3" s="8"/>
    </row>
    <row r="4" spans="1:2" x14ac:dyDescent="0.35">
      <c r="A4" s="1" t="s">
        <v>18</v>
      </c>
      <c r="B4" s="2" t="s">
        <v>173</v>
      </c>
    </row>
    <row r="5" spans="1:2" ht="124.5" customHeight="1" x14ac:dyDescent="0.35">
      <c r="A5" s="6" t="s">
        <v>174</v>
      </c>
      <c r="B5" s="3" t="s">
        <v>175</v>
      </c>
    </row>
    <row r="6" spans="1:2" ht="201.75" customHeight="1" x14ac:dyDescent="0.35">
      <c r="A6" s="4" t="s">
        <v>176</v>
      </c>
      <c r="B6" s="5" t="s">
        <v>177</v>
      </c>
    </row>
    <row r="7" spans="1:2" ht="240" customHeight="1" x14ac:dyDescent="0.35">
      <c r="A7" s="15" t="s">
        <v>178</v>
      </c>
      <c r="B7" s="16" t="s">
        <v>179</v>
      </c>
    </row>
    <row r="8" spans="1:2" x14ac:dyDescent="0.35">
      <c r="A8" s="11"/>
      <c r="B8" s="8"/>
    </row>
    <row r="9" spans="1:2" x14ac:dyDescent="0.35">
      <c r="A9" s="8"/>
      <c r="B9" s="8"/>
    </row>
    <row r="10" spans="1:2" x14ac:dyDescent="0.35">
      <c r="A10" s="12" t="s">
        <v>180</v>
      </c>
      <c r="B10" s="13"/>
    </row>
    <row r="11" spans="1:2" x14ac:dyDescent="0.35">
      <c r="A11" s="381" t="s">
        <v>181</v>
      </c>
      <c r="B11" s="381"/>
    </row>
    <row r="12" spans="1:2" x14ac:dyDescent="0.35">
      <c r="A12" s="14"/>
      <c r="B12" s="13"/>
    </row>
    <row r="13" spans="1:2" x14ac:dyDescent="0.35">
      <c r="A13" s="14" t="s">
        <v>182</v>
      </c>
      <c r="B13" s="13"/>
    </row>
    <row r="14" spans="1:2" x14ac:dyDescent="0.35">
      <c r="A14" s="13"/>
      <c r="B14" s="13"/>
    </row>
    <row r="15" spans="1:2" ht="39" customHeight="1" x14ac:dyDescent="0.35">
      <c r="A15" s="382" t="s">
        <v>183</v>
      </c>
      <c r="B15" s="382"/>
    </row>
    <row r="16" spans="1:2" ht="54" customHeight="1" x14ac:dyDescent="0.35">
      <c r="A16" s="382" t="s">
        <v>184</v>
      </c>
      <c r="B16" s="382"/>
    </row>
    <row r="17" spans="1:2" ht="39.75" customHeight="1" x14ac:dyDescent="0.35">
      <c r="A17" s="382" t="s">
        <v>185</v>
      </c>
      <c r="B17" s="382"/>
    </row>
  </sheetData>
  <mergeCells count="4">
    <mergeCell ref="A11:B11"/>
    <mergeCell ref="A15:B15"/>
    <mergeCell ref="A16:B16"/>
    <mergeCell ref="A17:B17"/>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02"/>
  <sheetViews>
    <sheetView topLeftCell="A146" zoomScale="80" zoomScaleNormal="80" workbookViewId="0">
      <selection activeCell="G198" sqref="G198"/>
    </sheetView>
  </sheetViews>
  <sheetFormatPr baseColWidth="10" defaultColWidth="9.1796875" defaultRowHeight="12.5" x14ac:dyDescent="0.25"/>
  <cols>
    <col min="1" max="1" width="2.453125" style="118" customWidth="1"/>
    <col min="2" max="2" width="11.453125" style="118" customWidth="1"/>
    <col min="3" max="3" width="12.1796875" style="118" customWidth="1"/>
    <col min="4" max="4" width="10" style="118" customWidth="1"/>
    <col min="5" max="5" width="31.90625" style="118" customWidth="1"/>
    <col min="6" max="252" width="11.453125" style="118" customWidth="1"/>
    <col min="253" max="16384" width="9.1796875" style="118"/>
  </cols>
  <sheetData>
    <row r="1" spans="2:5" ht="39" customHeight="1" x14ac:dyDescent="0.25">
      <c r="B1" s="244" t="s">
        <v>47</v>
      </c>
      <c r="C1" s="244"/>
      <c r="D1" s="244"/>
      <c r="E1" s="244"/>
    </row>
    <row r="2" spans="2:5" ht="13" thickBot="1" x14ac:dyDescent="0.3">
      <c r="B2" s="237"/>
      <c r="C2" s="237"/>
      <c r="D2" s="237"/>
      <c r="E2" s="237"/>
    </row>
    <row r="3" spans="2:5" ht="19.5" customHeight="1" thickBot="1" x14ac:dyDescent="0.3">
      <c r="B3" s="245" t="s">
        <v>48</v>
      </c>
      <c r="C3" s="246"/>
      <c r="D3" s="246"/>
      <c r="E3" s="247"/>
    </row>
    <row r="4" spans="2:5" ht="30.65" customHeight="1" thickBot="1" x14ac:dyDescent="0.3">
      <c r="B4" s="241" t="s">
        <v>222</v>
      </c>
      <c r="C4" s="242"/>
      <c r="D4" s="242"/>
      <c r="E4" s="243"/>
    </row>
    <row r="5" spans="2:5" ht="13.5" thickBot="1" x14ac:dyDescent="0.3">
      <c r="B5" s="141" t="s">
        <v>49</v>
      </c>
      <c r="C5" s="142">
        <v>2022</v>
      </c>
      <c r="D5" s="142" t="s">
        <v>11</v>
      </c>
      <c r="E5" s="174">
        <v>55</v>
      </c>
    </row>
    <row r="6" spans="2:5" ht="13" customHeight="1" thickBot="1" x14ac:dyDescent="0.3">
      <c r="B6" s="212" t="s">
        <v>50</v>
      </c>
      <c r="C6" s="223"/>
      <c r="D6" s="212" t="s">
        <v>51</v>
      </c>
      <c r="E6" s="223"/>
    </row>
    <row r="7" spans="2:5" ht="13" customHeight="1" thickBot="1" x14ac:dyDescent="0.3">
      <c r="B7" s="212" t="s">
        <v>52</v>
      </c>
      <c r="C7" s="213"/>
      <c r="D7" s="221">
        <v>126000000</v>
      </c>
      <c r="E7" s="222"/>
    </row>
    <row r="8" spans="2:5" ht="15" customHeight="1" thickBot="1" x14ac:dyDescent="0.3">
      <c r="B8" s="212" t="s">
        <v>53</v>
      </c>
      <c r="C8" s="213"/>
      <c r="D8" s="221">
        <v>4500000</v>
      </c>
      <c r="E8" s="222"/>
    </row>
    <row r="9" spans="2:5" ht="15" customHeight="1" thickBot="1" x14ac:dyDescent="0.3">
      <c r="B9" s="212" t="s">
        <v>54</v>
      </c>
      <c r="C9" s="213"/>
      <c r="D9" s="221">
        <v>2500000</v>
      </c>
      <c r="E9" s="222"/>
    </row>
    <row r="10" spans="2:5" ht="13" customHeight="1" thickBot="1" x14ac:dyDescent="0.3">
      <c r="B10" s="212" t="s">
        <v>55</v>
      </c>
      <c r="C10" s="213"/>
      <c r="D10" s="221">
        <v>1500000</v>
      </c>
      <c r="E10" s="222"/>
    </row>
    <row r="11" spans="2:5" ht="13" customHeight="1" thickBot="1" x14ac:dyDescent="0.3">
      <c r="B11" s="212" t="s">
        <v>56</v>
      </c>
      <c r="C11" s="213"/>
      <c r="D11" s="221"/>
      <c r="E11" s="222"/>
    </row>
    <row r="12" spans="2:5" ht="13" customHeight="1" thickBot="1" x14ac:dyDescent="0.3">
      <c r="B12" s="212" t="s">
        <v>57</v>
      </c>
      <c r="C12" s="213"/>
      <c r="D12" s="221"/>
      <c r="E12" s="222"/>
    </row>
    <row r="13" spans="2:5" ht="15" customHeight="1" thickBot="1" x14ac:dyDescent="0.3">
      <c r="B13" s="216" t="s">
        <v>46</v>
      </c>
      <c r="C13" s="217"/>
      <c r="D13" s="218">
        <f>SUM(D7:E12)</f>
        <v>134500000</v>
      </c>
      <c r="E13" s="219"/>
    </row>
    <row r="14" spans="2:5" ht="27.5" customHeight="1" x14ac:dyDescent="0.25">
      <c r="B14" s="220" t="s">
        <v>236</v>
      </c>
      <c r="C14" s="220"/>
      <c r="D14" s="220"/>
      <c r="E14" s="220"/>
    </row>
    <row r="15" spans="2:5" ht="13" thickBot="1" x14ac:dyDescent="0.3">
      <c r="B15" s="80"/>
      <c r="C15" s="80"/>
      <c r="D15" s="80"/>
      <c r="E15" s="80"/>
    </row>
    <row r="16" spans="2:5" ht="13.5" thickBot="1" x14ac:dyDescent="0.3">
      <c r="B16" s="231" t="s">
        <v>48</v>
      </c>
      <c r="C16" s="232"/>
      <c r="D16" s="232"/>
      <c r="E16" s="233"/>
    </row>
    <row r="17" spans="2:5" ht="33" customHeight="1" thickBot="1" x14ac:dyDescent="0.3">
      <c r="B17" s="241" t="s">
        <v>223</v>
      </c>
      <c r="C17" s="242"/>
      <c r="D17" s="242"/>
      <c r="E17" s="243"/>
    </row>
    <row r="18" spans="2:5" ht="13.5" thickBot="1" x14ac:dyDescent="0.3">
      <c r="B18" s="141" t="s">
        <v>49</v>
      </c>
      <c r="C18" s="142">
        <v>2022</v>
      </c>
      <c r="D18" s="142" t="s">
        <v>11</v>
      </c>
      <c r="E18" s="175">
        <v>5</v>
      </c>
    </row>
    <row r="19" spans="2:5" ht="13" thickBot="1" x14ac:dyDescent="0.3">
      <c r="B19" s="212" t="s">
        <v>50</v>
      </c>
      <c r="C19" s="223"/>
      <c r="D19" s="212" t="s">
        <v>51</v>
      </c>
      <c r="E19" s="223"/>
    </row>
    <row r="20" spans="2:5" ht="13" thickBot="1" x14ac:dyDescent="0.3">
      <c r="B20" s="212" t="s">
        <v>52</v>
      </c>
      <c r="C20" s="213"/>
      <c r="D20" s="221">
        <f>9000000+1500000</f>
        <v>10500000</v>
      </c>
      <c r="E20" s="222"/>
    </row>
    <row r="21" spans="2:5" ht="13" thickBot="1" x14ac:dyDescent="0.3">
      <c r="B21" s="212" t="s">
        <v>53</v>
      </c>
      <c r="C21" s="213"/>
      <c r="D21" s="221">
        <v>150000</v>
      </c>
      <c r="E21" s="222"/>
    </row>
    <row r="22" spans="2:5" ht="13" thickBot="1" x14ac:dyDescent="0.3">
      <c r="B22" s="212" t="s">
        <v>54</v>
      </c>
      <c r="C22" s="213"/>
      <c r="D22" s="221">
        <v>415000</v>
      </c>
      <c r="E22" s="222"/>
    </row>
    <row r="23" spans="2:5" ht="13" thickBot="1" x14ac:dyDescent="0.3">
      <c r="B23" s="212" t="s">
        <v>55</v>
      </c>
      <c r="C23" s="213"/>
      <c r="D23" s="221">
        <v>250000</v>
      </c>
      <c r="E23" s="222"/>
    </row>
    <row r="24" spans="2:5" ht="13" thickBot="1" x14ac:dyDescent="0.3">
      <c r="B24" s="212" t="s">
        <v>56</v>
      </c>
      <c r="C24" s="213"/>
      <c r="D24" s="221"/>
      <c r="E24" s="222"/>
    </row>
    <row r="25" spans="2:5" ht="13" thickBot="1" x14ac:dyDescent="0.3">
      <c r="B25" s="212" t="s">
        <v>57</v>
      </c>
      <c r="C25" s="213"/>
      <c r="D25" s="221"/>
      <c r="E25" s="222"/>
    </row>
    <row r="26" spans="2:5" ht="13.5" thickBot="1" x14ac:dyDescent="0.3">
      <c r="B26" s="216" t="s">
        <v>46</v>
      </c>
      <c r="C26" s="217"/>
      <c r="D26" s="218">
        <f>SUM(D20:E25)</f>
        <v>11315000</v>
      </c>
      <c r="E26" s="219"/>
    </row>
    <row r="27" spans="2:5" ht="23.5" customHeight="1" x14ac:dyDescent="0.25">
      <c r="B27" s="224" t="s">
        <v>237</v>
      </c>
      <c r="C27" s="224"/>
      <c r="D27" s="224"/>
      <c r="E27" s="224"/>
    </row>
    <row r="28" spans="2:5" ht="13" thickBot="1" x14ac:dyDescent="0.3">
      <c r="B28" s="80"/>
      <c r="C28" s="80"/>
      <c r="D28" s="80"/>
      <c r="E28" s="80"/>
    </row>
    <row r="29" spans="2:5" ht="13.5" thickBot="1" x14ac:dyDescent="0.3">
      <c r="B29" s="231" t="s">
        <v>48</v>
      </c>
      <c r="C29" s="232"/>
      <c r="D29" s="232"/>
      <c r="E29" s="233"/>
    </row>
    <row r="30" spans="2:5" ht="31.25" customHeight="1" thickBot="1" x14ac:dyDescent="0.3">
      <c r="B30" s="241" t="s">
        <v>224</v>
      </c>
      <c r="C30" s="242"/>
      <c r="D30" s="242"/>
      <c r="E30" s="243"/>
    </row>
    <row r="31" spans="2:5" ht="13.5" thickBot="1" x14ac:dyDescent="0.3">
      <c r="B31" s="141" t="s">
        <v>49</v>
      </c>
      <c r="C31" s="142">
        <v>2022</v>
      </c>
      <c r="D31" s="142" t="s">
        <v>11</v>
      </c>
      <c r="E31" s="175">
        <v>10</v>
      </c>
    </row>
    <row r="32" spans="2:5" ht="13" thickBot="1" x14ac:dyDescent="0.3">
      <c r="B32" s="212" t="s">
        <v>50</v>
      </c>
      <c r="C32" s="223"/>
      <c r="D32" s="212" t="s">
        <v>51</v>
      </c>
      <c r="E32" s="223"/>
    </row>
    <row r="33" spans="2:5" ht="13" thickBot="1" x14ac:dyDescent="0.3">
      <c r="B33" s="212" t="s">
        <v>52</v>
      </c>
      <c r="C33" s="213"/>
      <c r="D33" s="221">
        <f>27000000+1500000</f>
        <v>28500000</v>
      </c>
      <c r="E33" s="222"/>
    </row>
    <row r="34" spans="2:5" ht="13" thickBot="1" x14ac:dyDescent="0.3">
      <c r="B34" s="212" t="s">
        <v>53</v>
      </c>
      <c r="C34" s="213"/>
      <c r="D34" s="221">
        <v>813514</v>
      </c>
      <c r="E34" s="222"/>
    </row>
    <row r="35" spans="2:5" ht="13" thickBot="1" x14ac:dyDescent="0.3">
      <c r="B35" s="212" t="s">
        <v>54</v>
      </c>
      <c r="C35" s="213"/>
      <c r="D35" s="221">
        <v>415000</v>
      </c>
      <c r="E35" s="222"/>
    </row>
    <row r="36" spans="2:5" ht="13" thickBot="1" x14ac:dyDescent="0.3">
      <c r="B36" s="212" t="s">
        <v>55</v>
      </c>
      <c r="C36" s="213"/>
      <c r="D36" s="221">
        <v>250000</v>
      </c>
      <c r="E36" s="222"/>
    </row>
    <row r="37" spans="2:5" ht="13" thickBot="1" x14ac:dyDescent="0.3">
      <c r="B37" s="212" t="s">
        <v>56</v>
      </c>
      <c r="C37" s="213"/>
      <c r="D37" s="221"/>
      <c r="E37" s="222"/>
    </row>
    <row r="38" spans="2:5" ht="13" thickBot="1" x14ac:dyDescent="0.3">
      <c r="B38" s="212" t="s">
        <v>57</v>
      </c>
      <c r="C38" s="213"/>
      <c r="D38" s="221"/>
      <c r="E38" s="222"/>
    </row>
    <row r="39" spans="2:5" ht="13.5" thickBot="1" x14ac:dyDescent="0.3">
      <c r="B39" s="216" t="s">
        <v>46</v>
      </c>
      <c r="C39" s="217"/>
      <c r="D39" s="218">
        <f>SUM(D33:E38)</f>
        <v>29978514</v>
      </c>
      <c r="E39" s="219"/>
    </row>
    <row r="40" spans="2:5" ht="23.5" customHeight="1" x14ac:dyDescent="0.25">
      <c r="B40" s="224" t="s">
        <v>237</v>
      </c>
      <c r="C40" s="224"/>
      <c r="D40" s="224"/>
      <c r="E40" s="224"/>
    </row>
    <row r="41" spans="2:5" ht="13" thickBot="1" x14ac:dyDescent="0.3">
      <c r="B41" s="80"/>
      <c r="C41" s="80"/>
      <c r="D41" s="80"/>
      <c r="E41" s="80"/>
    </row>
    <row r="42" spans="2:5" ht="13.75" customHeight="1" thickBot="1" x14ac:dyDescent="0.3">
      <c r="B42" s="231" t="s">
        <v>48</v>
      </c>
      <c r="C42" s="232"/>
      <c r="D42" s="232"/>
      <c r="E42" s="233"/>
    </row>
    <row r="43" spans="2:5" ht="42" customHeight="1" thickBot="1" x14ac:dyDescent="0.3">
      <c r="B43" s="241" t="s">
        <v>225</v>
      </c>
      <c r="C43" s="242"/>
      <c r="D43" s="242"/>
      <c r="E43" s="243"/>
    </row>
    <row r="44" spans="2:5" ht="13.5" thickBot="1" x14ac:dyDescent="0.3">
      <c r="B44" s="141" t="s">
        <v>49</v>
      </c>
      <c r="C44" s="142">
        <v>2022</v>
      </c>
      <c r="D44" s="142" t="s">
        <v>11</v>
      </c>
      <c r="E44" s="175">
        <v>10</v>
      </c>
    </row>
    <row r="45" spans="2:5" ht="13" thickBot="1" x14ac:dyDescent="0.3">
      <c r="B45" s="212" t="s">
        <v>50</v>
      </c>
      <c r="C45" s="223"/>
      <c r="D45" s="212" t="s">
        <v>51</v>
      </c>
      <c r="E45" s="223"/>
    </row>
    <row r="46" spans="2:5" ht="13" thickBot="1" x14ac:dyDescent="0.3">
      <c r="B46" s="212" t="s">
        <v>52</v>
      </c>
      <c r="C46" s="213"/>
      <c r="D46" s="221">
        <f>18000000+1500000</f>
        <v>19500000</v>
      </c>
      <c r="E46" s="222"/>
    </row>
    <row r="47" spans="2:5" ht="13" thickBot="1" x14ac:dyDescent="0.3">
      <c r="B47" s="212" t="s">
        <v>53</v>
      </c>
      <c r="C47" s="213"/>
      <c r="D47" s="221">
        <v>772610</v>
      </c>
      <c r="E47" s="222"/>
    </row>
    <row r="48" spans="2:5" ht="13" thickBot="1" x14ac:dyDescent="0.3">
      <c r="B48" s="212" t="s">
        <v>54</v>
      </c>
      <c r="C48" s="213"/>
      <c r="D48" s="221">
        <v>415000</v>
      </c>
      <c r="E48" s="222"/>
    </row>
    <row r="49" spans="2:5" ht="13" thickBot="1" x14ac:dyDescent="0.3">
      <c r="B49" s="212" t="s">
        <v>55</v>
      </c>
      <c r="C49" s="213"/>
      <c r="D49" s="221">
        <v>250000</v>
      </c>
      <c r="E49" s="222"/>
    </row>
    <row r="50" spans="2:5" ht="13" thickBot="1" x14ac:dyDescent="0.3">
      <c r="B50" s="212" t="s">
        <v>56</v>
      </c>
      <c r="C50" s="213"/>
      <c r="D50" s="221"/>
      <c r="E50" s="222"/>
    </row>
    <row r="51" spans="2:5" ht="13" thickBot="1" x14ac:dyDescent="0.3">
      <c r="B51" s="212" t="s">
        <v>57</v>
      </c>
      <c r="C51" s="213"/>
      <c r="D51" s="221"/>
      <c r="E51" s="222"/>
    </row>
    <row r="52" spans="2:5" ht="13.5" thickBot="1" x14ac:dyDescent="0.3">
      <c r="B52" s="216" t="s">
        <v>46</v>
      </c>
      <c r="C52" s="217"/>
      <c r="D52" s="218">
        <f>SUM(D46:E51)</f>
        <v>20937610</v>
      </c>
      <c r="E52" s="219"/>
    </row>
    <row r="53" spans="2:5" ht="25" customHeight="1" x14ac:dyDescent="0.25">
      <c r="B53" s="220" t="s">
        <v>238</v>
      </c>
      <c r="C53" s="220"/>
      <c r="D53" s="220"/>
      <c r="E53" s="220"/>
    </row>
    <row r="54" spans="2:5" ht="13" thickBot="1" x14ac:dyDescent="0.3">
      <c r="B54" s="80"/>
      <c r="C54" s="80"/>
      <c r="D54" s="80"/>
      <c r="E54" s="80"/>
    </row>
    <row r="55" spans="2:5" ht="13.75" customHeight="1" thickBot="1" x14ac:dyDescent="0.3">
      <c r="B55" s="231" t="s">
        <v>48</v>
      </c>
      <c r="C55" s="232"/>
      <c r="D55" s="232"/>
      <c r="E55" s="233"/>
    </row>
    <row r="56" spans="2:5" ht="41.4" customHeight="1" thickBot="1" x14ac:dyDescent="0.3">
      <c r="B56" s="241" t="s">
        <v>226</v>
      </c>
      <c r="C56" s="242"/>
      <c r="D56" s="242"/>
      <c r="E56" s="243"/>
    </row>
    <row r="57" spans="2:5" ht="13.5" thickBot="1" x14ac:dyDescent="0.3">
      <c r="B57" s="141" t="s">
        <v>49</v>
      </c>
      <c r="C57" s="142">
        <v>2022</v>
      </c>
      <c r="D57" s="142" t="s">
        <v>11</v>
      </c>
      <c r="E57" s="175">
        <v>10</v>
      </c>
    </row>
    <row r="58" spans="2:5" ht="13" thickBot="1" x14ac:dyDescent="0.3">
      <c r="B58" s="212" t="s">
        <v>50</v>
      </c>
      <c r="C58" s="223"/>
      <c r="D58" s="212" t="s">
        <v>51</v>
      </c>
      <c r="E58" s="223"/>
    </row>
    <row r="59" spans="2:5" ht="13" thickBot="1" x14ac:dyDescent="0.3">
      <c r="B59" s="212" t="s">
        <v>52</v>
      </c>
      <c r="C59" s="213"/>
      <c r="D59" s="221">
        <f>18000000+1500000</f>
        <v>19500000</v>
      </c>
      <c r="E59" s="222"/>
    </row>
    <row r="60" spans="2:5" ht="13" thickBot="1" x14ac:dyDescent="0.3">
      <c r="B60" s="212" t="s">
        <v>53</v>
      </c>
      <c r="C60" s="213"/>
      <c r="D60" s="221">
        <v>178437</v>
      </c>
      <c r="E60" s="222"/>
    </row>
    <row r="61" spans="2:5" ht="13" thickBot="1" x14ac:dyDescent="0.3">
      <c r="B61" s="212" t="s">
        <v>54</v>
      </c>
      <c r="C61" s="213"/>
      <c r="D61" s="221">
        <v>415000</v>
      </c>
      <c r="E61" s="222"/>
    </row>
    <row r="62" spans="2:5" ht="13" thickBot="1" x14ac:dyDescent="0.3">
      <c r="B62" s="212" t="s">
        <v>55</v>
      </c>
      <c r="C62" s="213"/>
      <c r="D62" s="221">
        <v>250000</v>
      </c>
      <c r="E62" s="222"/>
    </row>
    <row r="63" spans="2:5" ht="13" thickBot="1" x14ac:dyDescent="0.3">
      <c r="B63" s="212" t="s">
        <v>56</v>
      </c>
      <c r="C63" s="213"/>
      <c r="D63" s="221"/>
      <c r="E63" s="222"/>
    </row>
    <row r="64" spans="2:5" ht="13" thickBot="1" x14ac:dyDescent="0.3">
      <c r="B64" s="212" t="s">
        <v>57</v>
      </c>
      <c r="C64" s="213"/>
      <c r="D64" s="221"/>
      <c r="E64" s="222"/>
    </row>
    <row r="65" spans="2:5" ht="13.5" thickBot="1" x14ac:dyDescent="0.3">
      <c r="B65" s="216" t="s">
        <v>46</v>
      </c>
      <c r="C65" s="217"/>
      <c r="D65" s="218">
        <f>SUM(D59:E64)</f>
        <v>20343437</v>
      </c>
      <c r="E65" s="219"/>
    </row>
    <row r="66" spans="2:5" ht="22" customHeight="1" x14ac:dyDescent="0.25">
      <c r="B66" s="220" t="s">
        <v>238</v>
      </c>
      <c r="C66" s="220"/>
      <c r="D66" s="220"/>
      <c r="E66" s="220"/>
    </row>
    <row r="67" spans="2:5" ht="13" thickBot="1" x14ac:dyDescent="0.3">
      <c r="B67" s="80"/>
      <c r="C67" s="80"/>
      <c r="D67" s="80"/>
      <c r="E67" s="80"/>
    </row>
    <row r="68" spans="2:5" ht="13.75" customHeight="1" thickBot="1" x14ac:dyDescent="0.3">
      <c r="B68" s="231" t="s">
        <v>48</v>
      </c>
      <c r="C68" s="232"/>
      <c r="D68" s="232"/>
      <c r="E68" s="233"/>
    </row>
    <row r="69" spans="2:5" ht="46.75" customHeight="1" thickBot="1" x14ac:dyDescent="0.3">
      <c r="B69" s="241" t="s">
        <v>227</v>
      </c>
      <c r="C69" s="242"/>
      <c r="D69" s="242"/>
      <c r="E69" s="243"/>
    </row>
    <row r="70" spans="2:5" ht="13.5" thickBot="1" x14ac:dyDescent="0.3">
      <c r="B70" s="141" t="s">
        <v>49</v>
      </c>
      <c r="C70" s="142">
        <v>2022</v>
      </c>
      <c r="D70" s="142" t="s">
        <v>11</v>
      </c>
      <c r="E70" s="175">
        <v>10</v>
      </c>
    </row>
    <row r="71" spans="2:5" ht="13" thickBot="1" x14ac:dyDescent="0.3">
      <c r="B71" s="212" t="s">
        <v>50</v>
      </c>
      <c r="C71" s="223"/>
      <c r="D71" s="212" t="s">
        <v>51</v>
      </c>
      <c r="E71" s="223"/>
    </row>
    <row r="72" spans="2:5" ht="13" thickBot="1" x14ac:dyDescent="0.3">
      <c r="B72" s="212" t="s">
        <v>52</v>
      </c>
      <c r="C72" s="213"/>
      <c r="D72" s="221">
        <f>18000000+1500000</f>
        <v>19500000</v>
      </c>
      <c r="E72" s="222"/>
    </row>
    <row r="73" spans="2:5" ht="13" thickBot="1" x14ac:dyDescent="0.3">
      <c r="B73" s="212" t="s">
        <v>53</v>
      </c>
      <c r="C73" s="213"/>
      <c r="D73" s="221">
        <v>1419864</v>
      </c>
      <c r="E73" s="222"/>
    </row>
    <row r="74" spans="2:5" ht="13" thickBot="1" x14ac:dyDescent="0.3">
      <c r="B74" s="212" t="s">
        <v>54</v>
      </c>
      <c r="C74" s="213"/>
      <c r="D74" s="221">
        <v>415000</v>
      </c>
      <c r="E74" s="222"/>
    </row>
    <row r="75" spans="2:5" ht="13" thickBot="1" x14ac:dyDescent="0.3">
      <c r="B75" s="212" t="s">
        <v>55</v>
      </c>
      <c r="C75" s="213"/>
      <c r="D75" s="221">
        <v>250000</v>
      </c>
      <c r="E75" s="222"/>
    </row>
    <row r="76" spans="2:5" ht="13" thickBot="1" x14ac:dyDescent="0.3">
      <c r="B76" s="212" t="s">
        <v>56</v>
      </c>
      <c r="C76" s="213"/>
      <c r="D76" s="221"/>
      <c r="E76" s="222"/>
    </row>
    <row r="77" spans="2:5" ht="13" thickBot="1" x14ac:dyDescent="0.3">
      <c r="B77" s="212" t="s">
        <v>57</v>
      </c>
      <c r="C77" s="213"/>
      <c r="D77" s="221"/>
      <c r="E77" s="222"/>
    </row>
    <row r="78" spans="2:5" ht="13.5" thickBot="1" x14ac:dyDescent="0.3">
      <c r="B78" s="216" t="s">
        <v>46</v>
      </c>
      <c r="C78" s="217"/>
      <c r="D78" s="218">
        <f>SUM(D72:E77)</f>
        <v>21584864</v>
      </c>
      <c r="E78" s="219"/>
    </row>
    <row r="79" spans="2:5" ht="25" customHeight="1" x14ac:dyDescent="0.25">
      <c r="B79" s="220" t="s">
        <v>238</v>
      </c>
      <c r="C79" s="220"/>
      <c r="D79" s="220"/>
      <c r="E79" s="220"/>
    </row>
    <row r="80" spans="2:5" ht="13" thickBot="1" x14ac:dyDescent="0.3">
      <c r="B80" s="80"/>
      <c r="C80" s="80"/>
      <c r="D80" s="80"/>
      <c r="E80" s="80"/>
    </row>
    <row r="81" spans="2:5" ht="13.75" customHeight="1" thickBot="1" x14ac:dyDescent="0.3">
      <c r="B81" s="231" t="s">
        <v>48</v>
      </c>
      <c r="C81" s="232"/>
      <c r="D81" s="232"/>
      <c r="E81" s="233"/>
    </row>
    <row r="82" spans="2:5" ht="31.25" customHeight="1" thickBot="1" x14ac:dyDescent="0.3">
      <c r="B82" s="241" t="s">
        <v>228</v>
      </c>
      <c r="C82" s="242"/>
      <c r="D82" s="242"/>
      <c r="E82" s="243"/>
    </row>
    <row r="83" spans="2:5" ht="13.5" thickBot="1" x14ac:dyDescent="0.3">
      <c r="B83" s="141" t="s">
        <v>49</v>
      </c>
      <c r="C83" s="142">
        <v>2022</v>
      </c>
      <c r="D83" s="142" t="s">
        <v>11</v>
      </c>
      <c r="E83" s="175">
        <v>10</v>
      </c>
    </row>
    <row r="84" spans="2:5" ht="13" thickBot="1" x14ac:dyDescent="0.3">
      <c r="B84" s="212" t="s">
        <v>50</v>
      </c>
      <c r="C84" s="223"/>
      <c r="D84" s="212" t="s">
        <v>51</v>
      </c>
      <c r="E84" s="223"/>
    </row>
    <row r="85" spans="2:5" ht="13" thickBot="1" x14ac:dyDescent="0.3">
      <c r="B85" s="212" t="s">
        <v>52</v>
      </c>
      <c r="C85" s="213"/>
      <c r="D85" s="221">
        <f>27000000+1500000</f>
        <v>28500000</v>
      </c>
      <c r="E85" s="222"/>
    </row>
    <row r="86" spans="2:5" ht="13" thickBot="1" x14ac:dyDescent="0.3">
      <c r="B86" s="212" t="s">
        <v>53</v>
      </c>
      <c r="C86" s="213"/>
      <c r="D86" s="221">
        <v>1165575</v>
      </c>
      <c r="E86" s="222"/>
    </row>
    <row r="87" spans="2:5" ht="13" thickBot="1" x14ac:dyDescent="0.3">
      <c r="B87" s="212" t="s">
        <v>54</v>
      </c>
      <c r="C87" s="213"/>
      <c r="D87" s="221">
        <v>425000</v>
      </c>
      <c r="E87" s="222"/>
    </row>
    <row r="88" spans="2:5" ht="13" thickBot="1" x14ac:dyDescent="0.3">
      <c r="B88" s="212" t="s">
        <v>55</v>
      </c>
      <c r="C88" s="213"/>
      <c r="D88" s="221">
        <v>250000</v>
      </c>
      <c r="E88" s="222"/>
    </row>
    <row r="89" spans="2:5" ht="13" thickBot="1" x14ac:dyDescent="0.3">
      <c r="B89" s="212" t="s">
        <v>56</v>
      </c>
      <c r="C89" s="213"/>
      <c r="D89" s="221"/>
      <c r="E89" s="222"/>
    </row>
    <row r="90" spans="2:5" ht="13" thickBot="1" x14ac:dyDescent="0.3">
      <c r="B90" s="212" t="s">
        <v>57</v>
      </c>
      <c r="C90" s="213"/>
      <c r="D90" s="221"/>
      <c r="E90" s="222"/>
    </row>
    <row r="91" spans="2:5" ht="13.5" thickBot="1" x14ac:dyDescent="0.3">
      <c r="B91" s="216" t="s">
        <v>46</v>
      </c>
      <c r="C91" s="217"/>
      <c r="D91" s="218">
        <f>SUM(D85:E90)</f>
        <v>30340575</v>
      </c>
      <c r="E91" s="219"/>
    </row>
    <row r="92" spans="2:5" ht="25.25" customHeight="1" x14ac:dyDescent="0.25">
      <c r="B92" s="220" t="s">
        <v>238</v>
      </c>
      <c r="C92" s="220"/>
      <c r="D92" s="220"/>
      <c r="E92" s="220"/>
    </row>
    <row r="93" spans="2:5" ht="13.75" customHeight="1" x14ac:dyDescent="0.25">
      <c r="B93" s="131"/>
    </row>
    <row r="94" spans="2:5" ht="13.75" customHeight="1" thickBot="1" x14ac:dyDescent="0.3">
      <c r="B94" s="237"/>
      <c r="C94" s="237"/>
      <c r="D94" s="237"/>
      <c r="E94" s="237"/>
    </row>
    <row r="95" spans="2:5" ht="21" customHeight="1" thickBot="1" x14ac:dyDescent="0.3">
      <c r="B95" s="238" t="s">
        <v>48</v>
      </c>
      <c r="C95" s="239"/>
      <c r="D95" s="239"/>
      <c r="E95" s="240"/>
    </row>
    <row r="96" spans="2:5" ht="31.4" customHeight="1" thickBot="1" x14ac:dyDescent="0.3">
      <c r="B96" s="234" t="s">
        <v>229</v>
      </c>
      <c r="C96" s="235"/>
      <c r="D96" s="235"/>
      <c r="E96" s="236"/>
    </row>
    <row r="97" spans="2:5" ht="13.5" thickBot="1" x14ac:dyDescent="0.3">
      <c r="B97" s="143" t="s">
        <v>49</v>
      </c>
      <c r="C97" s="130">
        <v>2022</v>
      </c>
      <c r="D97" s="130" t="s">
        <v>11</v>
      </c>
      <c r="E97" s="176">
        <v>80</v>
      </c>
    </row>
    <row r="98" spans="2:5" ht="13" customHeight="1" thickBot="1" x14ac:dyDescent="0.3">
      <c r="B98" s="212" t="s">
        <v>50</v>
      </c>
      <c r="C98" s="223"/>
      <c r="D98" s="212" t="s">
        <v>51</v>
      </c>
      <c r="E98" s="223"/>
    </row>
    <row r="99" spans="2:5" ht="13" customHeight="1" thickBot="1" x14ac:dyDescent="0.3">
      <c r="B99" s="212" t="s">
        <v>52</v>
      </c>
      <c r="C99" s="213"/>
      <c r="D99" s="221">
        <v>126000000</v>
      </c>
      <c r="E99" s="222"/>
    </row>
    <row r="100" spans="2:5" ht="15" customHeight="1" thickBot="1" x14ac:dyDescent="0.3">
      <c r="B100" s="212" t="s">
        <v>53</v>
      </c>
      <c r="C100" s="213"/>
      <c r="D100" s="221">
        <v>4500000</v>
      </c>
      <c r="E100" s="222"/>
    </row>
    <row r="101" spans="2:5" ht="15" customHeight="1" thickBot="1" x14ac:dyDescent="0.3">
      <c r="B101" s="212" t="s">
        <v>54</v>
      </c>
      <c r="C101" s="213"/>
      <c r="D101" s="221">
        <v>2500000</v>
      </c>
      <c r="E101" s="222"/>
    </row>
    <row r="102" spans="2:5" ht="13" customHeight="1" thickBot="1" x14ac:dyDescent="0.3">
      <c r="B102" s="212" t="s">
        <v>55</v>
      </c>
      <c r="C102" s="213"/>
      <c r="D102" s="221">
        <v>1500000</v>
      </c>
      <c r="E102" s="222"/>
    </row>
    <row r="103" spans="2:5" ht="13" customHeight="1" thickBot="1" x14ac:dyDescent="0.3">
      <c r="B103" s="212" t="s">
        <v>56</v>
      </c>
      <c r="C103" s="213"/>
      <c r="D103" s="221"/>
      <c r="E103" s="222"/>
    </row>
    <row r="104" spans="2:5" ht="13" customHeight="1" thickBot="1" x14ac:dyDescent="0.3">
      <c r="B104" s="212" t="s">
        <v>57</v>
      </c>
      <c r="C104" s="213"/>
      <c r="D104" s="221"/>
      <c r="E104" s="222"/>
    </row>
    <row r="105" spans="2:5" ht="15" customHeight="1" thickBot="1" x14ac:dyDescent="0.3">
      <c r="B105" s="216" t="s">
        <v>46</v>
      </c>
      <c r="C105" s="217"/>
      <c r="D105" s="218">
        <f>SUM(D99:E104)</f>
        <v>134500000</v>
      </c>
      <c r="E105" s="219"/>
    </row>
    <row r="106" spans="2:5" ht="24.65" customHeight="1" x14ac:dyDescent="0.25">
      <c r="B106" s="220" t="s">
        <v>238</v>
      </c>
      <c r="C106" s="220"/>
      <c r="D106" s="220"/>
      <c r="E106" s="220"/>
    </row>
    <row r="107" spans="2:5" ht="13" thickBot="1" x14ac:dyDescent="0.3"/>
    <row r="108" spans="2:5" ht="13.5" thickBot="1" x14ac:dyDescent="0.3">
      <c r="B108" s="231" t="s">
        <v>48</v>
      </c>
      <c r="C108" s="232"/>
      <c r="D108" s="232"/>
      <c r="E108" s="233"/>
    </row>
    <row r="109" spans="2:5" ht="43.25" customHeight="1" thickBot="1" x14ac:dyDescent="0.3">
      <c r="B109" s="234" t="s">
        <v>230</v>
      </c>
      <c r="C109" s="235"/>
      <c r="D109" s="235"/>
      <c r="E109" s="236"/>
    </row>
    <row r="110" spans="2:5" ht="13.5" thickBot="1" x14ac:dyDescent="0.3">
      <c r="B110" s="141" t="s">
        <v>49</v>
      </c>
      <c r="C110" s="142">
        <v>2022</v>
      </c>
      <c r="D110" s="142" t="s">
        <v>11</v>
      </c>
      <c r="E110" s="176">
        <v>5</v>
      </c>
    </row>
    <row r="111" spans="2:5" ht="13" thickBot="1" x14ac:dyDescent="0.3">
      <c r="B111" s="212" t="s">
        <v>50</v>
      </c>
      <c r="C111" s="223"/>
      <c r="D111" s="212" t="s">
        <v>51</v>
      </c>
      <c r="E111" s="223"/>
    </row>
    <row r="112" spans="2:5" ht="13" thickBot="1" x14ac:dyDescent="0.3">
      <c r="B112" s="212" t="s">
        <v>52</v>
      </c>
      <c r="C112" s="213"/>
      <c r="D112" s="221">
        <f>9000000+1500000</f>
        <v>10500000</v>
      </c>
      <c r="E112" s="222"/>
    </row>
    <row r="113" spans="2:5" ht="13" thickBot="1" x14ac:dyDescent="0.3">
      <c r="B113" s="212" t="s">
        <v>53</v>
      </c>
      <c r="C113" s="213"/>
      <c r="D113" s="221">
        <v>150000</v>
      </c>
      <c r="E113" s="222"/>
    </row>
    <row r="114" spans="2:5" ht="13" thickBot="1" x14ac:dyDescent="0.3">
      <c r="B114" s="212" t="s">
        <v>54</v>
      </c>
      <c r="C114" s="213"/>
      <c r="D114" s="221">
        <v>415000</v>
      </c>
      <c r="E114" s="222"/>
    </row>
    <row r="115" spans="2:5" ht="13" thickBot="1" x14ac:dyDescent="0.3">
      <c r="B115" s="212" t="s">
        <v>55</v>
      </c>
      <c r="C115" s="213"/>
      <c r="D115" s="221">
        <v>250000</v>
      </c>
      <c r="E115" s="222"/>
    </row>
    <row r="116" spans="2:5" ht="13" thickBot="1" x14ac:dyDescent="0.3">
      <c r="B116" s="212" t="s">
        <v>56</v>
      </c>
      <c r="C116" s="213"/>
      <c r="D116" s="221"/>
      <c r="E116" s="222"/>
    </row>
    <row r="117" spans="2:5" ht="13" thickBot="1" x14ac:dyDescent="0.3">
      <c r="B117" s="212" t="s">
        <v>57</v>
      </c>
      <c r="C117" s="213"/>
      <c r="D117" s="221"/>
      <c r="E117" s="222"/>
    </row>
    <row r="118" spans="2:5" ht="13.5" thickBot="1" x14ac:dyDescent="0.3">
      <c r="B118" s="216" t="s">
        <v>46</v>
      </c>
      <c r="C118" s="217"/>
      <c r="D118" s="218">
        <f>SUM(D112:E117)</f>
        <v>11315000</v>
      </c>
      <c r="E118" s="219"/>
    </row>
    <row r="119" spans="2:5" ht="27.5" customHeight="1" x14ac:dyDescent="0.25">
      <c r="B119" s="224" t="s">
        <v>239</v>
      </c>
      <c r="C119" s="224"/>
      <c r="D119" s="224"/>
      <c r="E119" s="224"/>
    </row>
    <row r="120" spans="2:5" x14ac:dyDescent="0.25">
      <c r="B120" s="80"/>
      <c r="C120" s="80"/>
      <c r="D120" s="80"/>
      <c r="E120" s="80"/>
    </row>
    <row r="121" spans="2:5" ht="13" thickBot="1" x14ac:dyDescent="0.3">
      <c r="B121" s="80"/>
      <c r="C121" s="80"/>
      <c r="D121" s="80"/>
      <c r="E121" s="80"/>
    </row>
    <row r="122" spans="2:5" ht="13.5" thickBot="1" x14ac:dyDescent="0.3">
      <c r="B122" s="231" t="s">
        <v>48</v>
      </c>
      <c r="C122" s="232"/>
      <c r="D122" s="232"/>
      <c r="E122" s="233"/>
    </row>
    <row r="123" spans="2:5" ht="37.25" customHeight="1" thickBot="1" x14ac:dyDescent="0.3">
      <c r="B123" s="234" t="s">
        <v>231</v>
      </c>
      <c r="C123" s="235"/>
      <c r="D123" s="235"/>
      <c r="E123" s="236"/>
    </row>
    <row r="124" spans="2:5" ht="13.5" thickBot="1" x14ac:dyDescent="0.3">
      <c r="B124" s="141" t="s">
        <v>49</v>
      </c>
      <c r="C124" s="142">
        <v>2022</v>
      </c>
      <c r="D124" s="142" t="s">
        <v>11</v>
      </c>
      <c r="E124" s="176">
        <v>15</v>
      </c>
    </row>
    <row r="125" spans="2:5" ht="13" thickBot="1" x14ac:dyDescent="0.3">
      <c r="B125" s="212" t="s">
        <v>50</v>
      </c>
      <c r="C125" s="223"/>
      <c r="D125" s="212" t="s">
        <v>51</v>
      </c>
      <c r="E125" s="223"/>
    </row>
    <row r="126" spans="2:5" ht="13" thickBot="1" x14ac:dyDescent="0.3">
      <c r="B126" s="212" t="s">
        <v>52</v>
      </c>
      <c r="C126" s="213"/>
      <c r="D126" s="221">
        <f>27000000+1500000</f>
        <v>28500000</v>
      </c>
      <c r="E126" s="222"/>
    </row>
    <row r="127" spans="2:5" ht="13" thickBot="1" x14ac:dyDescent="0.3">
      <c r="B127" s="212" t="s">
        <v>53</v>
      </c>
      <c r="C127" s="213"/>
      <c r="D127" s="221">
        <v>813514</v>
      </c>
      <c r="E127" s="222"/>
    </row>
    <row r="128" spans="2:5" ht="13" thickBot="1" x14ac:dyDescent="0.3">
      <c r="B128" s="212" t="s">
        <v>54</v>
      </c>
      <c r="C128" s="213"/>
      <c r="D128" s="221">
        <v>415000</v>
      </c>
      <c r="E128" s="222"/>
    </row>
    <row r="129" spans="2:5" ht="13" thickBot="1" x14ac:dyDescent="0.3">
      <c r="B129" s="212" t="s">
        <v>55</v>
      </c>
      <c r="C129" s="213"/>
      <c r="D129" s="221">
        <v>250000</v>
      </c>
      <c r="E129" s="222"/>
    </row>
    <row r="130" spans="2:5" ht="13" thickBot="1" x14ac:dyDescent="0.3">
      <c r="B130" s="212" t="s">
        <v>56</v>
      </c>
      <c r="C130" s="213"/>
      <c r="D130" s="221"/>
      <c r="E130" s="222"/>
    </row>
    <row r="131" spans="2:5" ht="13" thickBot="1" x14ac:dyDescent="0.3">
      <c r="B131" s="212" t="s">
        <v>57</v>
      </c>
      <c r="C131" s="213"/>
      <c r="D131" s="221"/>
      <c r="E131" s="222"/>
    </row>
    <row r="132" spans="2:5" ht="13.5" thickBot="1" x14ac:dyDescent="0.3">
      <c r="B132" s="216" t="s">
        <v>46</v>
      </c>
      <c r="C132" s="217"/>
      <c r="D132" s="218">
        <f>SUM(D126:E131)</f>
        <v>29978514</v>
      </c>
      <c r="E132" s="219"/>
    </row>
    <row r="133" spans="2:5" ht="23" customHeight="1" x14ac:dyDescent="0.25">
      <c r="B133" s="220" t="s">
        <v>238</v>
      </c>
      <c r="C133" s="220"/>
      <c r="D133" s="220"/>
      <c r="E133" s="220"/>
    </row>
    <row r="134" spans="2:5" x14ac:dyDescent="0.25">
      <c r="B134" s="80"/>
      <c r="C134" s="80"/>
      <c r="D134" s="80"/>
      <c r="E134" s="80"/>
    </row>
    <row r="135" spans="2:5" ht="13" thickBot="1" x14ac:dyDescent="0.3">
      <c r="B135" s="80"/>
      <c r="C135" s="80"/>
      <c r="D135" s="80"/>
      <c r="E135" s="80"/>
    </row>
    <row r="136" spans="2:5" ht="13.5" thickBot="1" x14ac:dyDescent="0.3">
      <c r="B136" s="231" t="s">
        <v>48</v>
      </c>
      <c r="C136" s="232"/>
      <c r="D136" s="232"/>
      <c r="E136" s="233"/>
    </row>
    <row r="137" spans="2:5" ht="43.25" customHeight="1" thickBot="1" x14ac:dyDescent="0.3">
      <c r="B137" s="234" t="s">
        <v>232</v>
      </c>
      <c r="C137" s="235"/>
      <c r="D137" s="235"/>
      <c r="E137" s="236"/>
    </row>
    <row r="138" spans="2:5" ht="13.5" thickBot="1" x14ac:dyDescent="0.3">
      <c r="B138" s="141" t="s">
        <v>49</v>
      </c>
      <c r="C138" s="142">
        <v>2022</v>
      </c>
      <c r="D138" s="142" t="s">
        <v>11</v>
      </c>
      <c r="E138" s="176">
        <v>15</v>
      </c>
    </row>
    <row r="139" spans="2:5" ht="13.75" customHeight="1" thickBot="1" x14ac:dyDescent="0.3">
      <c r="B139" s="212" t="s">
        <v>50</v>
      </c>
      <c r="C139" s="223"/>
      <c r="D139" s="212" t="s">
        <v>51</v>
      </c>
      <c r="E139" s="223"/>
    </row>
    <row r="140" spans="2:5" ht="13" thickBot="1" x14ac:dyDescent="0.3">
      <c r="B140" s="212" t="s">
        <v>52</v>
      </c>
      <c r="C140" s="213"/>
      <c r="D140" s="221">
        <f>18000000+1500000</f>
        <v>19500000</v>
      </c>
      <c r="E140" s="222"/>
    </row>
    <row r="141" spans="2:5" ht="13" thickBot="1" x14ac:dyDescent="0.3">
      <c r="B141" s="212" t="s">
        <v>53</v>
      </c>
      <c r="C141" s="213"/>
      <c r="D141" s="221">
        <v>772610</v>
      </c>
      <c r="E141" s="222"/>
    </row>
    <row r="142" spans="2:5" ht="13" thickBot="1" x14ac:dyDescent="0.3">
      <c r="B142" s="212" t="s">
        <v>54</v>
      </c>
      <c r="C142" s="213"/>
      <c r="D142" s="221">
        <v>415000</v>
      </c>
      <c r="E142" s="222"/>
    </row>
    <row r="143" spans="2:5" ht="13" thickBot="1" x14ac:dyDescent="0.3">
      <c r="B143" s="212" t="s">
        <v>55</v>
      </c>
      <c r="C143" s="213"/>
      <c r="D143" s="221">
        <v>250000</v>
      </c>
      <c r="E143" s="222"/>
    </row>
    <row r="144" spans="2:5" ht="13" thickBot="1" x14ac:dyDescent="0.3">
      <c r="B144" s="212" t="s">
        <v>56</v>
      </c>
      <c r="C144" s="213"/>
      <c r="D144" s="221"/>
      <c r="E144" s="222"/>
    </row>
    <row r="145" spans="2:5" ht="13" thickBot="1" x14ac:dyDescent="0.3">
      <c r="B145" s="212" t="s">
        <v>57</v>
      </c>
      <c r="C145" s="213"/>
      <c r="D145" s="221"/>
      <c r="E145" s="222"/>
    </row>
    <row r="146" spans="2:5" ht="13.5" thickBot="1" x14ac:dyDescent="0.3">
      <c r="B146" s="216" t="s">
        <v>46</v>
      </c>
      <c r="C146" s="217"/>
      <c r="D146" s="218">
        <f>SUM(D140:E145)</f>
        <v>20937610</v>
      </c>
      <c r="E146" s="219"/>
    </row>
    <row r="147" spans="2:5" ht="28" customHeight="1" x14ac:dyDescent="0.25">
      <c r="B147" s="220" t="s">
        <v>238</v>
      </c>
      <c r="C147" s="220"/>
      <c r="D147" s="220"/>
      <c r="E147" s="220"/>
    </row>
    <row r="149" spans="2:5" ht="13" thickBot="1" x14ac:dyDescent="0.3"/>
    <row r="150" spans="2:5" ht="13.5" thickBot="1" x14ac:dyDescent="0.3">
      <c r="B150" s="231" t="s">
        <v>48</v>
      </c>
      <c r="C150" s="232"/>
      <c r="D150" s="232"/>
      <c r="E150" s="233"/>
    </row>
    <row r="151" spans="2:5" ht="45" customHeight="1" thickBot="1" x14ac:dyDescent="0.3">
      <c r="B151" s="234" t="s">
        <v>233</v>
      </c>
      <c r="C151" s="235"/>
      <c r="D151" s="235"/>
      <c r="E151" s="236"/>
    </row>
    <row r="152" spans="2:5" ht="13.5" thickBot="1" x14ac:dyDescent="0.3">
      <c r="B152" s="141" t="s">
        <v>49</v>
      </c>
      <c r="C152" s="142">
        <v>2022</v>
      </c>
      <c r="D152" s="142" t="s">
        <v>11</v>
      </c>
      <c r="E152" s="176">
        <v>15</v>
      </c>
    </row>
    <row r="153" spans="2:5" ht="13" thickBot="1" x14ac:dyDescent="0.3">
      <c r="B153" s="212" t="s">
        <v>50</v>
      </c>
      <c r="C153" s="223"/>
      <c r="D153" s="212" t="s">
        <v>51</v>
      </c>
      <c r="E153" s="223"/>
    </row>
    <row r="154" spans="2:5" ht="13" thickBot="1" x14ac:dyDescent="0.3">
      <c r="B154" s="212" t="s">
        <v>52</v>
      </c>
      <c r="C154" s="213"/>
      <c r="D154" s="221">
        <f>18000000+1500000</f>
        <v>19500000</v>
      </c>
      <c r="E154" s="222"/>
    </row>
    <row r="155" spans="2:5" ht="13" thickBot="1" x14ac:dyDescent="0.3">
      <c r="B155" s="212" t="s">
        <v>53</v>
      </c>
      <c r="C155" s="213"/>
      <c r="D155" s="221">
        <v>178437</v>
      </c>
      <c r="E155" s="222"/>
    </row>
    <row r="156" spans="2:5" ht="13" thickBot="1" x14ac:dyDescent="0.3">
      <c r="B156" s="212" t="s">
        <v>54</v>
      </c>
      <c r="C156" s="213"/>
      <c r="D156" s="221">
        <v>415000</v>
      </c>
      <c r="E156" s="222"/>
    </row>
    <row r="157" spans="2:5" ht="13" thickBot="1" x14ac:dyDescent="0.3">
      <c r="B157" s="212" t="s">
        <v>55</v>
      </c>
      <c r="C157" s="213"/>
      <c r="D157" s="221">
        <v>250000</v>
      </c>
      <c r="E157" s="222"/>
    </row>
    <row r="158" spans="2:5" ht="13" thickBot="1" x14ac:dyDescent="0.3">
      <c r="B158" s="212" t="s">
        <v>56</v>
      </c>
      <c r="C158" s="213"/>
      <c r="D158" s="221"/>
      <c r="E158" s="222"/>
    </row>
    <row r="159" spans="2:5" ht="13" thickBot="1" x14ac:dyDescent="0.3">
      <c r="B159" s="212" t="s">
        <v>57</v>
      </c>
      <c r="C159" s="213"/>
      <c r="D159" s="221"/>
      <c r="E159" s="222"/>
    </row>
    <row r="160" spans="2:5" ht="13.5" thickBot="1" x14ac:dyDescent="0.3">
      <c r="B160" s="216" t="s">
        <v>46</v>
      </c>
      <c r="C160" s="217"/>
      <c r="D160" s="218">
        <f>SUM(D154:E159)</f>
        <v>20343437</v>
      </c>
      <c r="E160" s="219"/>
    </row>
    <row r="161" spans="2:5" ht="23" customHeight="1" x14ac:dyDescent="0.25">
      <c r="B161" s="220" t="s">
        <v>238</v>
      </c>
      <c r="C161" s="220"/>
      <c r="D161" s="220"/>
      <c r="E161" s="220"/>
    </row>
    <row r="162" spans="2:5" ht="13" thickBot="1" x14ac:dyDescent="0.3">
      <c r="B162" s="80"/>
      <c r="C162" s="80"/>
      <c r="D162" s="80"/>
      <c r="E162" s="80"/>
    </row>
    <row r="163" spans="2:5" ht="13.5" thickBot="1" x14ac:dyDescent="0.3">
      <c r="B163" s="231" t="s">
        <v>48</v>
      </c>
      <c r="C163" s="232"/>
      <c r="D163" s="232"/>
      <c r="E163" s="233"/>
    </row>
    <row r="164" spans="2:5" ht="41.4" customHeight="1" thickBot="1" x14ac:dyDescent="0.3">
      <c r="B164" s="234" t="s">
        <v>234</v>
      </c>
      <c r="C164" s="235"/>
      <c r="D164" s="235"/>
      <c r="E164" s="236"/>
    </row>
    <row r="165" spans="2:5" ht="13.5" thickBot="1" x14ac:dyDescent="0.3">
      <c r="B165" s="141" t="s">
        <v>49</v>
      </c>
      <c r="C165" s="142">
        <v>2022</v>
      </c>
      <c r="D165" s="142" t="s">
        <v>11</v>
      </c>
      <c r="E165" s="176">
        <v>15</v>
      </c>
    </row>
    <row r="166" spans="2:5" ht="13" thickBot="1" x14ac:dyDescent="0.3">
      <c r="B166" s="212" t="s">
        <v>50</v>
      </c>
      <c r="C166" s="223"/>
      <c r="D166" s="212" t="s">
        <v>51</v>
      </c>
      <c r="E166" s="223"/>
    </row>
    <row r="167" spans="2:5" ht="13" thickBot="1" x14ac:dyDescent="0.3">
      <c r="B167" s="212" t="s">
        <v>52</v>
      </c>
      <c r="C167" s="213"/>
      <c r="D167" s="221">
        <f>18000000+1500000</f>
        <v>19500000</v>
      </c>
      <c r="E167" s="222"/>
    </row>
    <row r="168" spans="2:5" ht="13" thickBot="1" x14ac:dyDescent="0.3">
      <c r="B168" s="212" t="s">
        <v>53</v>
      </c>
      <c r="C168" s="213"/>
      <c r="D168" s="221">
        <v>1419864</v>
      </c>
      <c r="E168" s="222"/>
    </row>
    <row r="169" spans="2:5" ht="13" thickBot="1" x14ac:dyDescent="0.3">
      <c r="B169" s="212" t="s">
        <v>54</v>
      </c>
      <c r="C169" s="213"/>
      <c r="D169" s="221">
        <v>415000</v>
      </c>
      <c r="E169" s="222"/>
    </row>
    <row r="170" spans="2:5" ht="13" thickBot="1" x14ac:dyDescent="0.3">
      <c r="B170" s="212" t="s">
        <v>55</v>
      </c>
      <c r="C170" s="213"/>
      <c r="D170" s="221">
        <v>250000</v>
      </c>
      <c r="E170" s="222"/>
    </row>
    <row r="171" spans="2:5" ht="13" thickBot="1" x14ac:dyDescent="0.3">
      <c r="B171" s="212" t="s">
        <v>56</v>
      </c>
      <c r="C171" s="213"/>
      <c r="D171" s="221"/>
      <c r="E171" s="222"/>
    </row>
    <row r="172" spans="2:5" ht="13" thickBot="1" x14ac:dyDescent="0.3">
      <c r="B172" s="212" t="s">
        <v>57</v>
      </c>
      <c r="C172" s="213"/>
      <c r="D172" s="221"/>
      <c r="E172" s="222"/>
    </row>
    <row r="173" spans="2:5" ht="13.5" thickBot="1" x14ac:dyDescent="0.3">
      <c r="B173" s="216" t="s">
        <v>46</v>
      </c>
      <c r="C173" s="217"/>
      <c r="D173" s="218">
        <f>SUM(D167:E172)</f>
        <v>21584864</v>
      </c>
      <c r="E173" s="219"/>
    </row>
    <row r="174" spans="2:5" ht="26" customHeight="1" x14ac:dyDescent="0.25">
      <c r="B174" s="224" t="s">
        <v>239</v>
      </c>
      <c r="C174" s="224"/>
      <c r="D174" s="224"/>
      <c r="E174" s="224"/>
    </row>
    <row r="175" spans="2:5" ht="13" thickBot="1" x14ac:dyDescent="0.3">
      <c r="B175" s="80"/>
      <c r="C175" s="80"/>
      <c r="D175" s="80"/>
      <c r="E175" s="80"/>
    </row>
    <row r="176" spans="2:5" ht="13.5" thickBot="1" x14ac:dyDescent="0.3">
      <c r="B176" s="231" t="s">
        <v>48</v>
      </c>
      <c r="C176" s="232"/>
      <c r="D176" s="232"/>
      <c r="E176" s="233"/>
    </row>
    <row r="177" spans="2:5" ht="42.65" customHeight="1" thickBot="1" x14ac:dyDescent="0.3">
      <c r="B177" s="234" t="s">
        <v>235</v>
      </c>
      <c r="C177" s="235"/>
      <c r="D177" s="235"/>
      <c r="E177" s="236"/>
    </row>
    <row r="178" spans="2:5" ht="13.5" thickBot="1" x14ac:dyDescent="0.3">
      <c r="B178" s="141" t="s">
        <v>49</v>
      </c>
      <c r="C178" s="142">
        <v>2022</v>
      </c>
      <c r="D178" s="142" t="s">
        <v>11</v>
      </c>
      <c r="E178" s="176">
        <v>15</v>
      </c>
    </row>
    <row r="179" spans="2:5" ht="13" thickBot="1" x14ac:dyDescent="0.3">
      <c r="B179" s="212" t="s">
        <v>50</v>
      </c>
      <c r="C179" s="223"/>
      <c r="D179" s="212" t="s">
        <v>51</v>
      </c>
      <c r="E179" s="223"/>
    </row>
    <row r="180" spans="2:5" ht="13" thickBot="1" x14ac:dyDescent="0.3">
      <c r="B180" s="212" t="s">
        <v>52</v>
      </c>
      <c r="C180" s="213"/>
      <c r="D180" s="221">
        <f>27000000+1500000</f>
        <v>28500000</v>
      </c>
      <c r="E180" s="222"/>
    </row>
    <row r="181" spans="2:5" ht="13" thickBot="1" x14ac:dyDescent="0.3">
      <c r="B181" s="212" t="s">
        <v>53</v>
      </c>
      <c r="C181" s="213"/>
      <c r="D181" s="221">
        <v>1165575</v>
      </c>
      <c r="E181" s="222"/>
    </row>
    <row r="182" spans="2:5" ht="13" thickBot="1" x14ac:dyDescent="0.3">
      <c r="B182" s="212" t="s">
        <v>54</v>
      </c>
      <c r="C182" s="213"/>
      <c r="D182" s="221">
        <v>425000</v>
      </c>
      <c r="E182" s="222"/>
    </row>
    <row r="183" spans="2:5" ht="13" thickBot="1" x14ac:dyDescent="0.3">
      <c r="B183" s="212" t="s">
        <v>55</v>
      </c>
      <c r="C183" s="213"/>
      <c r="D183" s="221">
        <v>250000</v>
      </c>
      <c r="E183" s="222"/>
    </row>
    <row r="184" spans="2:5" ht="13" thickBot="1" x14ac:dyDescent="0.3">
      <c r="B184" s="212" t="s">
        <v>56</v>
      </c>
      <c r="C184" s="213"/>
      <c r="D184" s="221"/>
      <c r="E184" s="222"/>
    </row>
    <row r="185" spans="2:5" ht="13" thickBot="1" x14ac:dyDescent="0.3">
      <c r="B185" s="212" t="s">
        <v>57</v>
      </c>
      <c r="C185" s="213"/>
      <c r="D185" s="221"/>
      <c r="E185" s="222"/>
    </row>
    <row r="186" spans="2:5" ht="13.5" thickBot="1" x14ac:dyDescent="0.3">
      <c r="B186" s="216" t="s">
        <v>46</v>
      </c>
      <c r="C186" s="217"/>
      <c r="D186" s="218">
        <f>SUM(D180:E185)</f>
        <v>30340575</v>
      </c>
      <c r="E186" s="219"/>
    </row>
    <row r="187" spans="2:5" ht="26.4" customHeight="1" x14ac:dyDescent="0.25">
      <c r="B187" s="224" t="s">
        <v>237</v>
      </c>
      <c r="C187" s="224"/>
      <c r="D187" s="224"/>
      <c r="E187" s="224"/>
    </row>
    <row r="190" spans="2:5" ht="13.75" customHeight="1" thickBot="1" x14ac:dyDescent="0.3"/>
    <row r="191" spans="2:5" ht="29.15" customHeight="1" thickBot="1" x14ac:dyDescent="0.3">
      <c r="B191" s="225" t="s">
        <v>48</v>
      </c>
      <c r="C191" s="226"/>
      <c r="D191" s="226"/>
      <c r="E191" s="227"/>
    </row>
    <row r="192" spans="2:5" ht="25.5" customHeight="1" thickBot="1" x14ac:dyDescent="0.3">
      <c r="B192" s="228" t="s">
        <v>58</v>
      </c>
      <c r="C192" s="229"/>
      <c r="D192" s="229"/>
      <c r="E192" s="230"/>
    </row>
    <row r="193" spans="2:5" ht="13.5" customHeight="1" thickBot="1" x14ac:dyDescent="0.3">
      <c r="B193" s="143" t="s">
        <v>49</v>
      </c>
      <c r="C193" s="130">
        <v>2022</v>
      </c>
      <c r="D193" s="130" t="s">
        <v>11</v>
      </c>
      <c r="E193" s="177">
        <v>0.15</v>
      </c>
    </row>
    <row r="194" spans="2:5" ht="13.5" customHeight="1" thickBot="1" x14ac:dyDescent="0.3">
      <c r="B194" s="212" t="s">
        <v>50</v>
      </c>
      <c r="C194" s="223"/>
      <c r="D194" s="212" t="s">
        <v>51</v>
      </c>
      <c r="E194" s="223"/>
    </row>
    <row r="195" spans="2:5" ht="13.5" customHeight="1" thickBot="1" x14ac:dyDescent="0.3">
      <c r="B195" s="212" t="s">
        <v>52</v>
      </c>
      <c r="C195" s="213"/>
      <c r="D195" s="221">
        <v>862528973.74000001</v>
      </c>
      <c r="E195" s="222"/>
    </row>
    <row r="196" spans="2:5" ht="13.5" customHeight="1" thickBot="1" x14ac:dyDescent="0.3">
      <c r="B196" s="212" t="s">
        <v>53</v>
      </c>
      <c r="C196" s="213"/>
      <c r="D196" s="221">
        <v>22161243.43</v>
      </c>
      <c r="E196" s="222"/>
    </row>
    <row r="197" spans="2:5" ht="13.5" customHeight="1" thickBot="1" x14ac:dyDescent="0.3">
      <c r="B197" s="212" t="s">
        <v>54</v>
      </c>
      <c r="C197" s="213"/>
      <c r="D197" s="221">
        <v>5078335.42</v>
      </c>
      <c r="E197" s="222"/>
    </row>
    <row r="198" spans="2:5" ht="13.5" customHeight="1" thickBot="1" x14ac:dyDescent="0.3">
      <c r="B198" s="212" t="s">
        <v>55</v>
      </c>
      <c r="C198" s="213"/>
      <c r="D198" s="221">
        <v>23650120.050000001</v>
      </c>
      <c r="E198" s="222"/>
    </row>
    <row r="199" spans="2:5" ht="13.5" customHeight="1" thickBot="1" x14ac:dyDescent="0.3">
      <c r="B199" s="212" t="s">
        <v>56</v>
      </c>
      <c r="C199" s="213"/>
      <c r="D199" s="221"/>
      <c r="E199" s="222"/>
    </row>
    <row r="200" spans="2:5" ht="13.5" customHeight="1" thickBot="1" x14ac:dyDescent="0.3">
      <c r="B200" s="212" t="s">
        <v>57</v>
      </c>
      <c r="C200" s="213"/>
      <c r="D200" s="214"/>
      <c r="E200" s="215"/>
    </row>
    <row r="201" spans="2:5" ht="13.5" customHeight="1" thickBot="1" x14ac:dyDescent="0.3">
      <c r="B201" s="216" t="s">
        <v>46</v>
      </c>
      <c r="C201" s="217"/>
      <c r="D201" s="218">
        <f>SUM(D195:E200)</f>
        <v>913418672.63999987</v>
      </c>
      <c r="E201" s="219"/>
    </row>
    <row r="202" spans="2:5" ht="27.65" customHeight="1" x14ac:dyDescent="0.25">
      <c r="B202" s="220" t="s">
        <v>238</v>
      </c>
      <c r="C202" s="220"/>
      <c r="D202" s="220"/>
      <c r="E202" s="220"/>
    </row>
  </sheetData>
  <mergeCells count="288">
    <mergeCell ref="B43:E43"/>
    <mergeCell ref="B42:E42"/>
    <mergeCell ref="B40:E40"/>
    <mergeCell ref="D38:E38"/>
    <mergeCell ref="D22:E22"/>
    <mergeCell ref="D23:E23"/>
    <mergeCell ref="D24:E24"/>
    <mergeCell ref="D36:E36"/>
    <mergeCell ref="D37:E37"/>
    <mergeCell ref="B34:C34"/>
    <mergeCell ref="D34:E34"/>
    <mergeCell ref="B35:C35"/>
    <mergeCell ref="D35:E35"/>
    <mergeCell ref="B36:C36"/>
    <mergeCell ref="B37:C37"/>
    <mergeCell ref="B38:C38"/>
    <mergeCell ref="B22:C22"/>
    <mergeCell ref="B32:C32"/>
    <mergeCell ref="D32:E32"/>
    <mergeCell ref="B33:C33"/>
    <mergeCell ref="D33:E33"/>
    <mergeCell ref="D10:E10"/>
    <mergeCell ref="B11:C11"/>
    <mergeCell ref="D11:E11"/>
    <mergeCell ref="B12:C12"/>
    <mergeCell ref="D12:E12"/>
    <mergeCell ref="B39:C39"/>
    <mergeCell ref="D39:E39"/>
    <mergeCell ref="B1:E1"/>
    <mergeCell ref="B2:E2"/>
    <mergeCell ref="B3:E3"/>
    <mergeCell ref="B4:E4"/>
    <mergeCell ref="B6:C6"/>
    <mergeCell ref="D6:E6"/>
    <mergeCell ref="B7:C7"/>
    <mergeCell ref="D7:E7"/>
    <mergeCell ref="B8:C8"/>
    <mergeCell ref="D8:E8"/>
    <mergeCell ref="B9:C9"/>
    <mergeCell ref="D9:E9"/>
    <mergeCell ref="B10:C10"/>
    <mergeCell ref="B21:C21"/>
    <mergeCell ref="D21:E21"/>
    <mergeCell ref="B13:C13"/>
    <mergeCell ref="D13:E13"/>
    <mergeCell ref="B16:E16"/>
    <mergeCell ref="B17:E17"/>
    <mergeCell ref="B20:C20"/>
    <mergeCell ref="D20:E20"/>
    <mergeCell ref="B14:E14"/>
    <mergeCell ref="B19:C19"/>
    <mergeCell ref="D19:E19"/>
    <mergeCell ref="B29:E29"/>
    <mergeCell ref="B30:E30"/>
    <mergeCell ref="B23:C23"/>
    <mergeCell ref="B24:C24"/>
    <mergeCell ref="B25:C25"/>
    <mergeCell ref="D25:E25"/>
    <mergeCell ref="B26:C26"/>
    <mergeCell ref="D26:E26"/>
    <mergeCell ref="B27:E27"/>
    <mergeCell ref="B48:C48"/>
    <mergeCell ref="D48:E48"/>
    <mergeCell ref="B49:C49"/>
    <mergeCell ref="D49:E49"/>
    <mergeCell ref="B50:C50"/>
    <mergeCell ref="D50:E50"/>
    <mergeCell ref="B45:C45"/>
    <mergeCell ref="D45:E45"/>
    <mergeCell ref="B46:C46"/>
    <mergeCell ref="D46:E46"/>
    <mergeCell ref="B47:C47"/>
    <mergeCell ref="D47:E47"/>
    <mergeCell ref="B55:E55"/>
    <mergeCell ref="B56:E56"/>
    <mergeCell ref="B58:C58"/>
    <mergeCell ref="D58:E58"/>
    <mergeCell ref="B59:C59"/>
    <mergeCell ref="D59:E59"/>
    <mergeCell ref="B51:C51"/>
    <mergeCell ref="D51:E51"/>
    <mergeCell ref="B52:C52"/>
    <mergeCell ref="D52:E52"/>
    <mergeCell ref="B53:E53"/>
    <mergeCell ref="B63:C63"/>
    <mergeCell ref="D63:E63"/>
    <mergeCell ref="B64:C64"/>
    <mergeCell ref="D64:E64"/>
    <mergeCell ref="B65:C65"/>
    <mergeCell ref="D65:E65"/>
    <mergeCell ref="B60:C60"/>
    <mergeCell ref="D60:E60"/>
    <mergeCell ref="B61:C61"/>
    <mergeCell ref="D61:E61"/>
    <mergeCell ref="B62:C62"/>
    <mergeCell ref="D62:E62"/>
    <mergeCell ref="B72:C72"/>
    <mergeCell ref="D72:E72"/>
    <mergeCell ref="B73:C73"/>
    <mergeCell ref="D73:E73"/>
    <mergeCell ref="B74:C74"/>
    <mergeCell ref="D74:E74"/>
    <mergeCell ref="B66:E66"/>
    <mergeCell ref="B68:E68"/>
    <mergeCell ref="B69:E69"/>
    <mergeCell ref="B71:C71"/>
    <mergeCell ref="D71:E71"/>
    <mergeCell ref="B78:C78"/>
    <mergeCell ref="D78:E78"/>
    <mergeCell ref="B79:E79"/>
    <mergeCell ref="B81:E81"/>
    <mergeCell ref="B82:E82"/>
    <mergeCell ref="B75:C75"/>
    <mergeCell ref="D75:E75"/>
    <mergeCell ref="B76:C76"/>
    <mergeCell ref="D76:E76"/>
    <mergeCell ref="B77:C77"/>
    <mergeCell ref="D77:E77"/>
    <mergeCell ref="B87:C87"/>
    <mergeCell ref="D87:E87"/>
    <mergeCell ref="B88:C88"/>
    <mergeCell ref="D88:E88"/>
    <mergeCell ref="B89:C89"/>
    <mergeCell ref="D89:E89"/>
    <mergeCell ref="B84:C84"/>
    <mergeCell ref="D84:E84"/>
    <mergeCell ref="B85:C85"/>
    <mergeCell ref="D85:E85"/>
    <mergeCell ref="B86:C86"/>
    <mergeCell ref="D86:E86"/>
    <mergeCell ref="B94:E94"/>
    <mergeCell ref="B95:E95"/>
    <mergeCell ref="B96:E96"/>
    <mergeCell ref="B98:C98"/>
    <mergeCell ref="D98:E98"/>
    <mergeCell ref="B90:C90"/>
    <mergeCell ref="D90:E90"/>
    <mergeCell ref="B91:C91"/>
    <mergeCell ref="D91:E91"/>
    <mergeCell ref="B92:E92"/>
    <mergeCell ref="B102:C102"/>
    <mergeCell ref="D102:E102"/>
    <mergeCell ref="B103:C103"/>
    <mergeCell ref="D103:E103"/>
    <mergeCell ref="B104:C104"/>
    <mergeCell ref="D104:E104"/>
    <mergeCell ref="B99:C99"/>
    <mergeCell ref="D99:E99"/>
    <mergeCell ref="B100:C100"/>
    <mergeCell ref="D100:E100"/>
    <mergeCell ref="B101:C101"/>
    <mergeCell ref="D101:E101"/>
    <mergeCell ref="B111:C111"/>
    <mergeCell ref="D111:E111"/>
    <mergeCell ref="B112:C112"/>
    <mergeCell ref="D112:E112"/>
    <mergeCell ref="B113:C113"/>
    <mergeCell ref="D113:E113"/>
    <mergeCell ref="B105:C105"/>
    <mergeCell ref="D105:E105"/>
    <mergeCell ref="B106:E106"/>
    <mergeCell ref="B108:E108"/>
    <mergeCell ref="B109:E109"/>
    <mergeCell ref="B117:C117"/>
    <mergeCell ref="D117:E117"/>
    <mergeCell ref="B118:C118"/>
    <mergeCell ref="D118:E118"/>
    <mergeCell ref="B119:E119"/>
    <mergeCell ref="B114:C114"/>
    <mergeCell ref="D114:E114"/>
    <mergeCell ref="B115:C115"/>
    <mergeCell ref="D115:E115"/>
    <mergeCell ref="B116:C116"/>
    <mergeCell ref="D116:E116"/>
    <mergeCell ref="B127:C127"/>
    <mergeCell ref="D127:E127"/>
    <mergeCell ref="B128:C128"/>
    <mergeCell ref="D128:E128"/>
    <mergeCell ref="B129:C129"/>
    <mergeCell ref="D129:E129"/>
    <mergeCell ref="B122:E122"/>
    <mergeCell ref="B123:E123"/>
    <mergeCell ref="B125:C125"/>
    <mergeCell ref="D125:E125"/>
    <mergeCell ref="B126:C126"/>
    <mergeCell ref="D126:E126"/>
    <mergeCell ref="B133:E133"/>
    <mergeCell ref="B136:E136"/>
    <mergeCell ref="B137:E137"/>
    <mergeCell ref="B139:C139"/>
    <mergeCell ref="D139:E139"/>
    <mergeCell ref="B130:C130"/>
    <mergeCell ref="D130:E130"/>
    <mergeCell ref="B131:C131"/>
    <mergeCell ref="D131:E131"/>
    <mergeCell ref="B132:C132"/>
    <mergeCell ref="D132:E132"/>
    <mergeCell ref="B143:C143"/>
    <mergeCell ref="D143:E143"/>
    <mergeCell ref="B144:C144"/>
    <mergeCell ref="D144:E144"/>
    <mergeCell ref="B145:C145"/>
    <mergeCell ref="D145:E145"/>
    <mergeCell ref="B140:C140"/>
    <mergeCell ref="D140:E140"/>
    <mergeCell ref="B141:C141"/>
    <mergeCell ref="D141:E141"/>
    <mergeCell ref="B142:C142"/>
    <mergeCell ref="D142:E142"/>
    <mergeCell ref="B153:C153"/>
    <mergeCell ref="D153:E153"/>
    <mergeCell ref="B154:C154"/>
    <mergeCell ref="D154:E154"/>
    <mergeCell ref="B155:C155"/>
    <mergeCell ref="D155:E155"/>
    <mergeCell ref="B146:C146"/>
    <mergeCell ref="D146:E146"/>
    <mergeCell ref="B147:E147"/>
    <mergeCell ref="B150:E150"/>
    <mergeCell ref="B151:E151"/>
    <mergeCell ref="B159:C159"/>
    <mergeCell ref="D159:E159"/>
    <mergeCell ref="B160:C160"/>
    <mergeCell ref="D160:E160"/>
    <mergeCell ref="B161:E161"/>
    <mergeCell ref="B156:C156"/>
    <mergeCell ref="D156:E156"/>
    <mergeCell ref="B157:C157"/>
    <mergeCell ref="D157:E157"/>
    <mergeCell ref="B158:C158"/>
    <mergeCell ref="D158:E158"/>
    <mergeCell ref="B168:C168"/>
    <mergeCell ref="D168:E168"/>
    <mergeCell ref="B169:C169"/>
    <mergeCell ref="D169:E169"/>
    <mergeCell ref="B170:C170"/>
    <mergeCell ref="D170:E170"/>
    <mergeCell ref="B163:E163"/>
    <mergeCell ref="B164:E164"/>
    <mergeCell ref="B166:C166"/>
    <mergeCell ref="D166:E166"/>
    <mergeCell ref="B167:C167"/>
    <mergeCell ref="D167:E167"/>
    <mergeCell ref="B174:E174"/>
    <mergeCell ref="B176:E176"/>
    <mergeCell ref="B177:E177"/>
    <mergeCell ref="B179:C179"/>
    <mergeCell ref="D179:E179"/>
    <mergeCell ref="B171:C171"/>
    <mergeCell ref="D171:E171"/>
    <mergeCell ref="B172:C172"/>
    <mergeCell ref="D172:E172"/>
    <mergeCell ref="B173:C173"/>
    <mergeCell ref="D173:E173"/>
    <mergeCell ref="B183:C183"/>
    <mergeCell ref="D183:E183"/>
    <mergeCell ref="B184:C184"/>
    <mergeCell ref="D184:E184"/>
    <mergeCell ref="B185:C185"/>
    <mergeCell ref="D185:E185"/>
    <mergeCell ref="B180:C180"/>
    <mergeCell ref="D180:E180"/>
    <mergeCell ref="B181:C181"/>
    <mergeCell ref="D181:E181"/>
    <mergeCell ref="B182:C182"/>
    <mergeCell ref="D182:E182"/>
    <mergeCell ref="B194:C194"/>
    <mergeCell ref="D194:E194"/>
    <mergeCell ref="B195:C195"/>
    <mergeCell ref="D195:E195"/>
    <mergeCell ref="B196:C196"/>
    <mergeCell ref="D196:E196"/>
    <mergeCell ref="B186:C186"/>
    <mergeCell ref="D186:E186"/>
    <mergeCell ref="B187:E187"/>
    <mergeCell ref="B191:E191"/>
    <mergeCell ref="B192:E192"/>
    <mergeCell ref="B200:C200"/>
    <mergeCell ref="D200:E200"/>
    <mergeCell ref="B201:C201"/>
    <mergeCell ref="D201:E201"/>
    <mergeCell ref="B202:E202"/>
    <mergeCell ref="B197:C197"/>
    <mergeCell ref="D197:E197"/>
    <mergeCell ref="B198:C198"/>
    <mergeCell ref="D198:E198"/>
    <mergeCell ref="B199:C199"/>
    <mergeCell ref="D199:E199"/>
  </mergeCells>
  <pageMargins left="1.4566929133858268" right="0.70866141732283472" top="0.74" bottom="0.15748031496062992" header="0.15748031496062992" footer="0.15748031496062992"/>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2"/>
  <sheetViews>
    <sheetView topLeftCell="A8" zoomScale="60" zoomScaleNormal="60" zoomScaleSheetLayoutView="80" workbookViewId="0">
      <selection activeCell="G7" sqref="G7:G11"/>
    </sheetView>
  </sheetViews>
  <sheetFormatPr baseColWidth="10" defaultColWidth="11.453125" defaultRowHeight="12.5" x14ac:dyDescent="0.35"/>
  <cols>
    <col min="1" max="1" width="3.54296875" style="20" customWidth="1"/>
    <col min="2" max="2" width="16.54296875" style="20" customWidth="1"/>
    <col min="3" max="3" width="15.1796875" style="20" customWidth="1"/>
    <col min="4" max="4" width="19.1796875" style="20" customWidth="1"/>
    <col min="5" max="5" width="14.54296875" style="20" customWidth="1"/>
    <col min="6" max="6" width="10" style="20" customWidth="1"/>
    <col min="7" max="7" width="17.1796875" style="20" customWidth="1"/>
    <col min="8" max="8" width="16.1796875" style="50" customWidth="1"/>
    <col min="9" max="9" width="11.1796875" style="20" customWidth="1"/>
    <col min="10" max="10" width="10.81640625" style="20" customWidth="1"/>
    <col min="11" max="11" width="8.81640625" style="20" customWidth="1"/>
    <col min="12" max="12" width="12.54296875" style="20" customWidth="1"/>
    <col min="13" max="13" width="9.453125" style="20" customWidth="1"/>
    <col min="14" max="14" width="12.81640625" style="20" customWidth="1"/>
    <col min="15" max="15" width="12.1796875" style="51" customWidth="1"/>
    <col min="16" max="16" width="16.54296875" style="39" customWidth="1"/>
    <col min="17" max="17" width="40" style="50" customWidth="1"/>
    <col min="18" max="18" width="29.81640625" style="50" customWidth="1"/>
    <col min="19" max="19" width="70.1796875" style="39" customWidth="1"/>
    <col min="20" max="20" width="16.453125" style="41" customWidth="1"/>
    <col min="21" max="21" width="19.453125" style="41" customWidth="1"/>
    <col min="22" max="22" width="56.36328125" style="20" customWidth="1"/>
    <col min="23" max="16384" width="11.453125" style="20"/>
  </cols>
  <sheetData>
    <row r="1" spans="2:23" ht="13" thickBot="1" x14ac:dyDescent="0.4"/>
    <row r="2" spans="2:23" ht="34" customHeight="1" x14ac:dyDescent="0.25">
      <c r="B2" s="83"/>
      <c r="C2" s="84"/>
      <c r="D2" s="97" t="s">
        <v>0</v>
      </c>
      <c r="E2" s="280" t="s">
        <v>1</v>
      </c>
      <c r="F2" s="280"/>
      <c r="G2" s="280"/>
      <c r="H2" s="280"/>
      <c r="I2" s="280"/>
      <c r="J2" s="98"/>
      <c r="K2" s="98"/>
      <c r="L2" s="98"/>
      <c r="M2" s="98"/>
      <c r="N2" s="98"/>
      <c r="O2" s="99"/>
      <c r="P2" s="100"/>
      <c r="Q2" s="104" t="s">
        <v>59</v>
      </c>
      <c r="R2" s="184"/>
      <c r="S2" s="184"/>
      <c r="T2" s="184"/>
      <c r="U2" s="107"/>
      <c r="V2" s="86"/>
    </row>
    <row r="3" spans="2:23" ht="52.5" customHeight="1" x14ac:dyDescent="0.25">
      <c r="B3" s="87"/>
      <c r="C3" s="79"/>
      <c r="D3" s="82" t="s">
        <v>3</v>
      </c>
      <c r="E3" s="211" t="s">
        <v>60</v>
      </c>
      <c r="F3" s="211"/>
      <c r="G3" s="211"/>
      <c r="H3" s="211"/>
      <c r="I3" s="211"/>
      <c r="J3" s="211"/>
      <c r="K3" s="211"/>
      <c r="L3" s="80"/>
      <c r="M3" s="80"/>
      <c r="N3" s="80"/>
      <c r="O3" s="80"/>
      <c r="P3" s="101"/>
      <c r="Q3" s="281" t="s">
        <v>61</v>
      </c>
      <c r="R3" s="281"/>
      <c r="S3" s="281"/>
      <c r="T3" s="281"/>
      <c r="U3" s="108"/>
      <c r="V3" s="88"/>
    </row>
    <row r="4" spans="2:23" ht="31" customHeight="1" thickBot="1" x14ac:dyDescent="0.3">
      <c r="B4" s="87"/>
      <c r="C4" s="79"/>
      <c r="D4" s="82" t="s">
        <v>6</v>
      </c>
      <c r="E4" s="211" t="s">
        <v>62</v>
      </c>
      <c r="F4" s="211"/>
      <c r="G4" s="211"/>
      <c r="H4" s="211"/>
      <c r="I4" s="211"/>
      <c r="J4" s="80"/>
      <c r="K4" s="80"/>
      <c r="L4" s="80"/>
      <c r="M4" s="80"/>
      <c r="N4" s="80"/>
      <c r="O4" s="80"/>
      <c r="P4" s="101"/>
      <c r="Q4" s="187" t="s">
        <v>63</v>
      </c>
      <c r="R4" s="187"/>
      <c r="S4" s="187"/>
      <c r="T4" s="187"/>
      <c r="U4" s="108"/>
      <c r="V4" s="88"/>
    </row>
    <row r="5" spans="2:23" s="26" customFormat="1" ht="41.5" customHeight="1" x14ac:dyDescent="0.35">
      <c r="B5" s="274" t="s">
        <v>9</v>
      </c>
      <c r="C5" s="248" t="s">
        <v>10</v>
      </c>
      <c r="D5" s="248" t="s">
        <v>11</v>
      </c>
      <c r="E5" s="264" t="s">
        <v>16</v>
      </c>
      <c r="F5" s="265"/>
      <c r="G5" s="248" t="s">
        <v>12</v>
      </c>
      <c r="H5" s="248" t="s">
        <v>13</v>
      </c>
      <c r="I5" s="248" t="s">
        <v>14</v>
      </c>
      <c r="J5" s="248" t="s">
        <v>15</v>
      </c>
      <c r="K5" s="248"/>
      <c r="L5" s="264" t="s">
        <v>16</v>
      </c>
      <c r="M5" s="265"/>
      <c r="N5" s="264" t="s">
        <v>17</v>
      </c>
      <c r="O5" s="265"/>
      <c r="P5" s="266" t="s">
        <v>18</v>
      </c>
      <c r="Q5" s="266" t="s">
        <v>19</v>
      </c>
      <c r="R5" s="266" t="s">
        <v>20</v>
      </c>
      <c r="S5" s="266" t="s">
        <v>21</v>
      </c>
      <c r="T5" s="266" t="s">
        <v>22</v>
      </c>
      <c r="U5" s="266" t="s">
        <v>23</v>
      </c>
      <c r="V5" s="269" t="s">
        <v>64</v>
      </c>
    </row>
    <row r="6" spans="2:23" s="30" customFormat="1" ht="65.5" customHeight="1" x14ac:dyDescent="0.35">
      <c r="B6" s="275"/>
      <c r="C6" s="249"/>
      <c r="D6" s="249"/>
      <c r="E6" s="31" t="s">
        <v>26</v>
      </c>
      <c r="F6" s="31" t="s">
        <v>27</v>
      </c>
      <c r="G6" s="249"/>
      <c r="H6" s="249"/>
      <c r="I6" s="249"/>
      <c r="J6" s="31" t="s">
        <v>25</v>
      </c>
      <c r="K6" s="31">
        <v>2022</v>
      </c>
      <c r="L6" s="31" t="s">
        <v>26</v>
      </c>
      <c r="M6" s="31" t="s">
        <v>27</v>
      </c>
      <c r="N6" s="31" t="s">
        <v>26</v>
      </c>
      <c r="O6" s="42" t="s">
        <v>27</v>
      </c>
      <c r="P6" s="185"/>
      <c r="Q6" s="185"/>
      <c r="R6" s="185"/>
      <c r="S6" s="185"/>
      <c r="T6" s="182"/>
      <c r="U6" s="182"/>
      <c r="V6" s="188"/>
    </row>
    <row r="7" spans="2:23" ht="103.5" customHeight="1" x14ac:dyDescent="0.35">
      <c r="B7" s="276" t="s">
        <v>65</v>
      </c>
      <c r="C7" s="43" t="s">
        <v>66</v>
      </c>
      <c r="D7" s="37">
        <v>3400</v>
      </c>
      <c r="E7" s="37">
        <v>5332</v>
      </c>
      <c r="F7" s="44">
        <f>E7/D7</f>
        <v>1.5682352941176469</v>
      </c>
      <c r="G7" s="204" t="s">
        <v>163</v>
      </c>
      <c r="H7" s="279" t="s">
        <v>67</v>
      </c>
      <c r="I7" s="254">
        <v>1400</v>
      </c>
      <c r="J7" s="263">
        <v>0.09</v>
      </c>
      <c r="K7" s="263">
        <v>0.06</v>
      </c>
      <c r="L7" s="256">
        <v>7.8600000000000003E-2</v>
      </c>
      <c r="M7" s="267">
        <f>L7/K7</f>
        <v>1.31</v>
      </c>
      <c r="N7" s="256">
        <v>7.8600000000000003E-2</v>
      </c>
      <c r="O7" s="258">
        <f>N7/J7</f>
        <v>0.87333333333333341</v>
      </c>
      <c r="P7" s="260" t="s">
        <v>33</v>
      </c>
      <c r="Q7" s="262" t="s">
        <v>68</v>
      </c>
      <c r="R7" s="262" t="s">
        <v>211</v>
      </c>
      <c r="S7" s="262" t="s">
        <v>212</v>
      </c>
      <c r="T7" s="270">
        <v>252887550</v>
      </c>
      <c r="U7" s="250">
        <v>216972349.118</v>
      </c>
      <c r="V7" s="251" t="s">
        <v>213</v>
      </c>
      <c r="W7" s="38"/>
    </row>
    <row r="8" spans="2:23" ht="259" customHeight="1" x14ac:dyDescent="0.35">
      <c r="B8" s="277"/>
      <c r="C8" s="43" t="s">
        <v>69</v>
      </c>
      <c r="D8" s="37">
        <v>700</v>
      </c>
      <c r="E8" s="37">
        <v>1437</v>
      </c>
      <c r="F8" s="44">
        <f>E8/D8</f>
        <v>2.0528571428571429</v>
      </c>
      <c r="G8" s="205"/>
      <c r="H8" s="279"/>
      <c r="I8" s="254"/>
      <c r="J8" s="263"/>
      <c r="K8" s="263"/>
      <c r="L8" s="257"/>
      <c r="M8" s="268"/>
      <c r="N8" s="257"/>
      <c r="O8" s="259"/>
      <c r="P8" s="261"/>
      <c r="Q8" s="262"/>
      <c r="R8" s="262"/>
      <c r="S8" s="262"/>
      <c r="T8" s="271"/>
      <c r="U8" s="250"/>
      <c r="V8" s="251"/>
    </row>
    <row r="9" spans="2:23" ht="215.15" customHeight="1" x14ac:dyDescent="0.35">
      <c r="B9" s="62" t="s">
        <v>70</v>
      </c>
      <c r="C9" s="43" t="s">
        <v>71</v>
      </c>
      <c r="D9" s="45">
        <v>0.9</v>
      </c>
      <c r="E9" s="45">
        <v>0.95</v>
      </c>
      <c r="F9" s="45">
        <f>E9/D9</f>
        <v>1.0555555555555556</v>
      </c>
      <c r="G9" s="205"/>
      <c r="H9" s="28" t="s">
        <v>72</v>
      </c>
      <c r="I9" s="37" t="s">
        <v>29</v>
      </c>
      <c r="J9" s="45">
        <v>1</v>
      </c>
      <c r="K9" s="46">
        <v>1</v>
      </c>
      <c r="L9" s="47">
        <v>1</v>
      </c>
      <c r="M9" s="45">
        <v>1</v>
      </c>
      <c r="N9" s="47">
        <v>1</v>
      </c>
      <c r="O9" s="47">
        <v>1</v>
      </c>
      <c r="P9" s="35" t="s">
        <v>33</v>
      </c>
      <c r="Q9" s="28" t="s">
        <v>73</v>
      </c>
      <c r="R9" s="48" t="s">
        <v>208</v>
      </c>
      <c r="S9" s="48" t="s">
        <v>214</v>
      </c>
      <c r="T9" s="103">
        <v>63221888</v>
      </c>
      <c r="U9" s="127" t="s">
        <v>74</v>
      </c>
      <c r="V9" s="53" t="s">
        <v>215</v>
      </c>
    </row>
    <row r="10" spans="2:23" ht="229" customHeight="1" x14ac:dyDescent="0.35">
      <c r="B10" s="252" t="s">
        <v>75</v>
      </c>
      <c r="C10" s="254" t="s">
        <v>76</v>
      </c>
      <c r="D10" s="254">
        <v>2000</v>
      </c>
      <c r="E10" s="254">
        <v>3685</v>
      </c>
      <c r="F10" s="272">
        <f>E10/D10</f>
        <v>1.8425</v>
      </c>
      <c r="G10" s="205"/>
      <c r="H10" s="28" t="s">
        <v>77</v>
      </c>
      <c r="I10" s="37">
        <v>6</v>
      </c>
      <c r="J10" s="37">
        <v>36</v>
      </c>
      <c r="K10" s="77">
        <v>4</v>
      </c>
      <c r="L10" s="37">
        <v>5</v>
      </c>
      <c r="M10" s="45">
        <f>L10/K10</f>
        <v>1.25</v>
      </c>
      <c r="N10" s="37">
        <f>23+L10</f>
        <v>28</v>
      </c>
      <c r="O10" s="45">
        <f>N10/J10</f>
        <v>0.77777777777777779</v>
      </c>
      <c r="P10" s="35" t="s">
        <v>33</v>
      </c>
      <c r="Q10" s="28" t="s">
        <v>78</v>
      </c>
      <c r="R10" s="49" t="s">
        <v>216</v>
      </c>
      <c r="S10" s="28" t="s">
        <v>203</v>
      </c>
      <c r="T10" s="103">
        <v>63221888</v>
      </c>
      <c r="U10" s="127" t="s">
        <v>74</v>
      </c>
      <c r="V10" s="54" t="s">
        <v>217</v>
      </c>
    </row>
    <row r="11" spans="2:23" ht="409" customHeight="1" thickBot="1" x14ac:dyDescent="0.4">
      <c r="B11" s="253"/>
      <c r="C11" s="255"/>
      <c r="D11" s="255"/>
      <c r="E11" s="255"/>
      <c r="F11" s="273"/>
      <c r="G11" s="278"/>
      <c r="H11" s="29" t="s">
        <v>79</v>
      </c>
      <c r="I11" s="55">
        <v>2000</v>
      </c>
      <c r="J11" s="56">
        <v>11100</v>
      </c>
      <c r="K11" s="56">
        <v>2200</v>
      </c>
      <c r="L11" s="56">
        <v>3685</v>
      </c>
      <c r="M11" s="57">
        <f>L11/K11</f>
        <v>1.675</v>
      </c>
      <c r="N11" s="56">
        <f>4297+1558+L11</f>
        <v>9540</v>
      </c>
      <c r="O11" s="57">
        <f>N11/J11</f>
        <v>0.85945945945945945</v>
      </c>
      <c r="P11" s="58" t="s">
        <v>33</v>
      </c>
      <c r="Q11" s="59" t="s">
        <v>80</v>
      </c>
      <c r="R11" s="60" t="s">
        <v>81</v>
      </c>
      <c r="S11" s="59" t="s">
        <v>218</v>
      </c>
      <c r="T11" s="129">
        <v>63221888</v>
      </c>
      <c r="U11" s="128" t="s">
        <v>74</v>
      </c>
      <c r="V11" s="61" t="s">
        <v>219</v>
      </c>
    </row>
    <row r="12" spans="2:23" ht="36" customHeight="1" x14ac:dyDescent="0.35">
      <c r="B12" s="78" t="s">
        <v>82</v>
      </c>
      <c r="C12" s="78"/>
      <c r="D12" s="78"/>
      <c r="E12" s="78"/>
      <c r="F12" s="78"/>
      <c r="G12" s="78"/>
      <c r="P12" s="52"/>
    </row>
  </sheetData>
  <mergeCells count="45">
    <mergeCell ref="R2:T2"/>
    <mergeCell ref="E2:I2"/>
    <mergeCell ref="E4:I4"/>
    <mergeCell ref="Q3:T3"/>
    <mergeCell ref="Q4:T4"/>
    <mergeCell ref="E3:K3"/>
    <mergeCell ref="H5:H6"/>
    <mergeCell ref="E5:F5"/>
    <mergeCell ref="E10:E11"/>
    <mergeCell ref="F10:F11"/>
    <mergeCell ref="B5:B6"/>
    <mergeCell ref="C5:C6"/>
    <mergeCell ref="D5:D6"/>
    <mergeCell ref="G5:G6"/>
    <mergeCell ref="B7:B8"/>
    <mergeCell ref="G7:G11"/>
    <mergeCell ref="H7:H8"/>
    <mergeCell ref="N5:O5"/>
    <mergeCell ref="P5:P6"/>
    <mergeCell ref="M7:M8"/>
    <mergeCell ref="V5:V6"/>
    <mergeCell ref="R7:R8"/>
    <mergeCell ref="S7:S8"/>
    <mergeCell ref="T7:T8"/>
    <mergeCell ref="Q5:Q6"/>
    <mergeCell ref="R5:R6"/>
    <mergeCell ref="S5:S6"/>
    <mergeCell ref="T5:T6"/>
    <mergeCell ref="U5:U6"/>
    <mergeCell ref="I5:I6"/>
    <mergeCell ref="U7:U8"/>
    <mergeCell ref="V7:V8"/>
    <mergeCell ref="B10:B11"/>
    <mergeCell ref="C10:C11"/>
    <mergeCell ref="D10:D11"/>
    <mergeCell ref="N7:N8"/>
    <mergeCell ref="O7:O8"/>
    <mergeCell ref="P7:P8"/>
    <mergeCell ref="Q7:Q8"/>
    <mergeCell ref="I7:I8"/>
    <mergeCell ref="J7:J8"/>
    <mergeCell ref="K7:K8"/>
    <mergeCell ref="L7:L8"/>
    <mergeCell ref="J5:K5"/>
    <mergeCell ref="L5:M5"/>
  </mergeCells>
  <pageMargins left="0" right="0" top="0.6" bottom="0" header="0" footer="0"/>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54"/>
  <sheetViews>
    <sheetView topLeftCell="B36" zoomScale="80" zoomScaleNormal="80" zoomScaleSheetLayoutView="80" workbookViewId="0">
      <selection activeCell="B4" sqref="B4:E4"/>
    </sheetView>
  </sheetViews>
  <sheetFormatPr baseColWidth="10" defaultColWidth="11.453125" defaultRowHeight="13" x14ac:dyDescent="0.25"/>
  <cols>
    <col min="1" max="1" width="0" style="125" hidden="1" customWidth="1"/>
    <col min="2" max="2" width="11.453125" style="118"/>
    <col min="3" max="3" width="13.54296875" style="118" customWidth="1"/>
    <col min="4" max="4" width="16" style="118" customWidth="1"/>
    <col min="5" max="5" width="20.26953125" style="118" customWidth="1"/>
    <col min="6" max="16384" width="11.453125" style="118"/>
  </cols>
  <sheetData>
    <row r="2" spans="1:5" ht="39" customHeight="1" x14ac:dyDescent="0.25">
      <c r="B2" s="244" t="s">
        <v>47</v>
      </c>
      <c r="C2" s="244"/>
      <c r="D2" s="244"/>
      <c r="E2" s="244"/>
    </row>
    <row r="3" spans="1:5" ht="13.5" thickBot="1" x14ac:dyDescent="0.3">
      <c r="B3" s="144"/>
      <c r="C3" s="144"/>
      <c r="D3" s="145"/>
      <c r="E3" s="146"/>
    </row>
    <row r="4" spans="1:5" ht="33.75" customHeight="1" thickBot="1" x14ac:dyDescent="0.3">
      <c r="B4" s="212" t="s">
        <v>83</v>
      </c>
      <c r="C4" s="213"/>
      <c r="D4" s="213"/>
      <c r="E4" s="223"/>
    </row>
    <row r="5" spans="1:5" ht="32.25" customHeight="1" thickBot="1" x14ac:dyDescent="0.3">
      <c r="A5" s="125">
        <v>2</v>
      </c>
      <c r="B5" s="241" t="s">
        <v>84</v>
      </c>
      <c r="C5" s="242"/>
      <c r="D5" s="242"/>
      <c r="E5" s="243"/>
    </row>
    <row r="6" spans="1:5" ht="13.5" thickBot="1" x14ac:dyDescent="0.3">
      <c r="B6" s="141" t="s">
        <v>49</v>
      </c>
      <c r="C6" s="142">
        <v>2022</v>
      </c>
      <c r="D6" s="142" t="s">
        <v>11</v>
      </c>
      <c r="E6" s="147">
        <v>0.06</v>
      </c>
    </row>
    <row r="7" spans="1:5" ht="15" customHeight="1" thickBot="1" x14ac:dyDescent="0.3">
      <c r="B7" s="212" t="s">
        <v>50</v>
      </c>
      <c r="C7" s="223"/>
      <c r="D7" s="212" t="s">
        <v>51</v>
      </c>
      <c r="E7" s="223"/>
    </row>
    <row r="8" spans="1:5" ht="15" customHeight="1" thickBot="1" x14ac:dyDescent="0.3">
      <c r="B8" s="212" t="s">
        <v>52</v>
      </c>
      <c r="C8" s="213"/>
      <c r="D8" s="283">
        <v>191684923.19600001</v>
      </c>
      <c r="E8" s="284"/>
    </row>
    <row r="9" spans="1:5" ht="15" customHeight="1" thickBot="1" x14ac:dyDescent="0.3">
      <c r="B9" s="212" t="s">
        <v>53</v>
      </c>
      <c r="C9" s="213"/>
      <c r="D9" s="283">
        <v>21749894.392000001</v>
      </c>
      <c r="E9" s="284"/>
    </row>
    <row r="10" spans="1:5" ht="15" customHeight="1" thickBot="1" x14ac:dyDescent="0.3">
      <c r="B10" s="212" t="s">
        <v>54</v>
      </c>
      <c r="C10" s="213"/>
      <c r="D10" s="283">
        <v>148986.992</v>
      </c>
      <c r="E10" s="284"/>
    </row>
    <row r="11" spans="1:5" ht="15" customHeight="1" thickBot="1" x14ac:dyDescent="0.3">
      <c r="B11" s="212" t="s">
        <v>55</v>
      </c>
      <c r="C11" s="213"/>
      <c r="D11" s="283">
        <v>3388544.5380000002</v>
      </c>
      <c r="E11" s="284"/>
    </row>
    <row r="12" spans="1:5" ht="15" customHeight="1" thickBot="1" x14ac:dyDescent="0.3">
      <c r="B12" s="212" t="s">
        <v>56</v>
      </c>
      <c r="C12" s="213"/>
      <c r="D12" s="214"/>
      <c r="E12" s="215"/>
    </row>
    <row r="13" spans="1:5" ht="15" customHeight="1" thickBot="1" x14ac:dyDescent="0.3">
      <c r="B13" s="212" t="s">
        <v>57</v>
      </c>
      <c r="C13" s="213"/>
      <c r="D13" s="214"/>
      <c r="E13" s="215"/>
    </row>
    <row r="14" spans="1:5" ht="15" customHeight="1" thickBot="1" x14ac:dyDescent="0.35">
      <c r="B14" s="216" t="s">
        <v>46</v>
      </c>
      <c r="C14" s="217"/>
      <c r="D14" s="289">
        <f>SUM(D8:E13)</f>
        <v>216972349.118</v>
      </c>
      <c r="E14" s="290"/>
    </row>
    <row r="15" spans="1:5" ht="24.75" customHeight="1" x14ac:dyDescent="0.25">
      <c r="B15" s="224" t="s">
        <v>240</v>
      </c>
      <c r="C15" s="224"/>
      <c r="D15" s="224"/>
      <c r="E15" s="224"/>
    </row>
    <row r="16" spans="1:5" ht="13.5" thickBot="1" x14ac:dyDescent="0.3"/>
    <row r="17" spans="1:5" ht="33" customHeight="1" thickBot="1" x14ac:dyDescent="0.3">
      <c r="B17" s="212" t="s">
        <v>83</v>
      </c>
      <c r="C17" s="213"/>
      <c r="D17" s="213"/>
      <c r="E17" s="223"/>
    </row>
    <row r="18" spans="1:5" ht="42.65" customHeight="1" thickBot="1" x14ac:dyDescent="0.3">
      <c r="A18" s="125">
        <v>3</v>
      </c>
      <c r="B18" s="241" t="s">
        <v>85</v>
      </c>
      <c r="C18" s="242"/>
      <c r="D18" s="242"/>
      <c r="E18" s="243"/>
    </row>
    <row r="19" spans="1:5" ht="13.5" thickBot="1" x14ac:dyDescent="0.3">
      <c r="B19" s="141" t="s">
        <v>49</v>
      </c>
      <c r="C19" s="142">
        <v>2022</v>
      </c>
      <c r="D19" s="142" t="s">
        <v>11</v>
      </c>
      <c r="E19" s="147">
        <v>1</v>
      </c>
    </row>
    <row r="20" spans="1:5" ht="15.75" customHeight="1" thickBot="1" x14ac:dyDescent="0.3">
      <c r="B20" s="212" t="s">
        <v>50</v>
      </c>
      <c r="C20" s="223"/>
      <c r="D20" s="212" t="s">
        <v>51</v>
      </c>
      <c r="E20" s="223"/>
    </row>
    <row r="21" spans="1:5" ht="15.75" customHeight="1" thickBot="1" x14ac:dyDescent="0.3">
      <c r="B21" s="212" t="s">
        <v>52</v>
      </c>
      <c r="C21" s="213"/>
      <c r="D21" s="283">
        <v>47921230.799000002</v>
      </c>
      <c r="E21" s="284"/>
    </row>
    <row r="22" spans="1:5" ht="15" customHeight="1" thickBot="1" x14ac:dyDescent="0.3">
      <c r="B22" s="212" t="s">
        <v>53</v>
      </c>
      <c r="C22" s="213"/>
      <c r="D22" s="283">
        <v>5437473.5980000002</v>
      </c>
      <c r="E22" s="284"/>
    </row>
    <row r="23" spans="1:5" ht="15" customHeight="1" thickBot="1" x14ac:dyDescent="0.3">
      <c r="B23" s="212" t="s">
        <v>54</v>
      </c>
      <c r="C23" s="213"/>
      <c r="D23" s="283">
        <v>37246.748</v>
      </c>
      <c r="E23" s="284"/>
    </row>
    <row r="24" spans="1:5" ht="15.75" customHeight="1" thickBot="1" x14ac:dyDescent="0.3">
      <c r="B24" s="212" t="s">
        <v>55</v>
      </c>
      <c r="C24" s="213"/>
      <c r="D24" s="283">
        <v>847136.13450000004</v>
      </c>
      <c r="E24" s="284"/>
    </row>
    <row r="25" spans="1:5" ht="15.75" customHeight="1" thickBot="1" x14ac:dyDescent="0.3">
      <c r="B25" s="212" t="s">
        <v>56</v>
      </c>
      <c r="C25" s="213"/>
      <c r="D25" s="214"/>
      <c r="E25" s="215"/>
    </row>
    <row r="26" spans="1:5" ht="18" customHeight="1" thickBot="1" x14ac:dyDescent="0.3">
      <c r="B26" s="212" t="s">
        <v>57</v>
      </c>
      <c r="C26" s="213"/>
      <c r="D26" s="214"/>
      <c r="E26" s="215"/>
    </row>
    <row r="27" spans="1:5" ht="15" customHeight="1" thickBot="1" x14ac:dyDescent="0.35">
      <c r="B27" s="216" t="s">
        <v>46</v>
      </c>
      <c r="C27" s="282"/>
      <c r="D27" s="289">
        <f>SUM(D21:E26)</f>
        <v>54243087.2795</v>
      </c>
      <c r="E27" s="290"/>
    </row>
    <row r="28" spans="1:5" ht="24" customHeight="1" x14ac:dyDescent="0.25">
      <c r="B28" s="291" t="s">
        <v>241</v>
      </c>
      <c r="C28" s="292"/>
      <c r="D28" s="292"/>
      <c r="E28" s="292"/>
    </row>
    <row r="29" spans="1:5" ht="15.65" customHeight="1" thickBot="1" x14ac:dyDescent="0.3"/>
    <row r="30" spans="1:5" ht="38.25" customHeight="1" thickBot="1" x14ac:dyDescent="0.3">
      <c r="B30" s="212" t="s">
        <v>83</v>
      </c>
      <c r="C30" s="213"/>
      <c r="D30" s="213"/>
      <c r="E30" s="223"/>
    </row>
    <row r="31" spans="1:5" ht="39.75" customHeight="1" thickBot="1" x14ac:dyDescent="0.3">
      <c r="A31" s="125">
        <v>4</v>
      </c>
      <c r="B31" s="241" t="s">
        <v>86</v>
      </c>
      <c r="C31" s="242"/>
      <c r="D31" s="242"/>
      <c r="E31" s="243"/>
    </row>
    <row r="32" spans="1:5" ht="13.5" thickBot="1" x14ac:dyDescent="0.3">
      <c r="B32" s="141" t="s">
        <v>49</v>
      </c>
      <c r="C32" s="142">
        <v>2021</v>
      </c>
      <c r="D32" s="142" t="s">
        <v>11</v>
      </c>
      <c r="E32" s="148">
        <v>4</v>
      </c>
    </row>
    <row r="33" spans="1:5" ht="15.75" customHeight="1" thickBot="1" x14ac:dyDescent="0.3">
      <c r="B33" s="212" t="s">
        <v>50</v>
      </c>
      <c r="C33" s="223"/>
      <c r="D33" s="212" t="s">
        <v>51</v>
      </c>
      <c r="E33" s="223"/>
    </row>
    <row r="34" spans="1:5" ht="15.75" customHeight="1" thickBot="1" x14ac:dyDescent="0.3">
      <c r="B34" s="212" t="s">
        <v>52</v>
      </c>
      <c r="C34" s="223"/>
      <c r="D34" s="283">
        <v>47921230.799000002</v>
      </c>
      <c r="E34" s="284"/>
    </row>
    <row r="35" spans="1:5" ht="15" customHeight="1" thickBot="1" x14ac:dyDescent="0.3">
      <c r="B35" s="212" t="s">
        <v>53</v>
      </c>
      <c r="C35" s="213"/>
      <c r="D35" s="283">
        <v>5437473.5980000002</v>
      </c>
      <c r="E35" s="284"/>
    </row>
    <row r="36" spans="1:5" ht="15" customHeight="1" thickBot="1" x14ac:dyDescent="0.3">
      <c r="B36" s="212" t="s">
        <v>54</v>
      </c>
      <c r="C36" s="213"/>
      <c r="D36" s="283">
        <v>37246.748</v>
      </c>
      <c r="E36" s="284"/>
    </row>
    <row r="37" spans="1:5" ht="15.75" customHeight="1" thickBot="1" x14ac:dyDescent="0.3">
      <c r="B37" s="212" t="s">
        <v>55</v>
      </c>
      <c r="C37" s="213"/>
      <c r="D37" s="283">
        <v>847136.13450000004</v>
      </c>
      <c r="E37" s="284"/>
    </row>
    <row r="38" spans="1:5" ht="15.75" customHeight="1" thickBot="1" x14ac:dyDescent="0.3">
      <c r="B38" s="212" t="s">
        <v>56</v>
      </c>
      <c r="C38" s="213"/>
      <c r="D38" s="214"/>
      <c r="E38" s="215"/>
    </row>
    <row r="39" spans="1:5" ht="15.75" customHeight="1" thickBot="1" x14ac:dyDescent="0.3">
      <c r="B39" s="212" t="s">
        <v>57</v>
      </c>
      <c r="C39" s="213"/>
      <c r="D39" s="214"/>
      <c r="E39" s="215"/>
    </row>
    <row r="40" spans="1:5" ht="15" customHeight="1" thickBot="1" x14ac:dyDescent="0.35">
      <c r="B40" s="216" t="s">
        <v>46</v>
      </c>
      <c r="C40" s="217"/>
      <c r="D40" s="289">
        <f>SUM(D34:E39)</f>
        <v>54243087.2795</v>
      </c>
      <c r="E40" s="290"/>
    </row>
    <row r="41" spans="1:5" ht="24.75" customHeight="1" x14ac:dyDescent="0.25">
      <c r="B41" s="220" t="s">
        <v>241</v>
      </c>
      <c r="C41" s="224"/>
      <c r="D41" s="224"/>
      <c r="E41" s="224"/>
    </row>
    <row r="42" spans="1:5" ht="15" customHeight="1" thickBot="1" x14ac:dyDescent="0.3">
      <c r="B42" s="285"/>
      <c r="C42" s="285"/>
      <c r="D42" s="285"/>
      <c r="E42" s="285"/>
    </row>
    <row r="43" spans="1:5" ht="28.5" customHeight="1" thickBot="1" x14ac:dyDescent="0.3">
      <c r="B43" s="212" t="s">
        <v>83</v>
      </c>
      <c r="C43" s="213"/>
      <c r="D43" s="213"/>
      <c r="E43" s="223"/>
    </row>
    <row r="44" spans="1:5" ht="39.75" customHeight="1" thickBot="1" x14ac:dyDescent="0.3">
      <c r="A44" s="125">
        <v>5</v>
      </c>
      <c r="B44" s="241" t="s">
        <v>87</v>
      </c>
      <c r="C44" s="242"/>
      <c r="D44" s="242"/>
      <c r="E44" s="243"/>
    </row>
    <row r="45" spans="1:5" ht="15.75" customHeight="1" thickBot="1" x14ac:dyDescent="0.3">
      <c r="B45" s="141" t="s">
        <v>49</v>
      </c>
      <c r="C45" s="142">
        <v>2022</v>
      </c>
      <c r="D45" s="142" t="s">
        <v>11</v>
      </c>
      <c r="E45" s="149">
        <v>2200</v>
      </c>
    </row>
    <row r="46" spans="1:5" ht="15.75" customHeight="1" thickBot="1" x14ac:dyDescent="0.3">
      <c r="B46" s="286" t="s">
        <v>50</v>
      </c>
      <c r="C46" s="287"/>
      <c r="D46" s="212" t="s">
        <v>51</v>
      </c>
      <c r="E46" s="223"/>
    </row>
    <row r="47" spans="1:5" ht="15.75" customHeight="1" thickBot="1" x14ac:dyDescent="0.3">
      <c r="B47" s="212" t="s">
        <v>52</v>
      </c>
      <c r="C47" s="223"/>
      <c r="D47" s="283">
        <v>47921230.799000002</v>
      </c>
      <c r="E47" s="284"/>
    </row>
    <row r="48" spans="1:5" ht="15" customHeight="1" thickBot="1" x14ac:dyDescent="0.3">
      <c r="B48" s="212" t="s">
        <v>53</v>
      </c>
      <c r="C48" s="213"/>
      <c r="D48" s="283">
        <v>5437473.5980000002</v>
      </c>
      <c r="E48" s="284"/>
    </row>
    <row r="49" spans="2:5" ht="15.75" customHeight="1" thickBot="1" x14ac:dyDescent="0.3">
      <c r="B49" s="212" t="s">
        <v>54</v>
      </c>
      <c r="C49" s="213"/>
      <c r="D49" s="283">
        <v>37246.748</v>
      </c>
      <c r="E49" s="284"/>
    </row>
    <row r="50" spans="2:5" ht="15.75" customHeight="1" thickBot="1" x14ac:dyDescent="0.3">
      <c r="B50" s="212" t="s">
        <v>55</v>
      </c>
      <c r="C50" s="213"/>
      <c r="D50" s="283">
        <v>847136.13450000004</v>
      </c>
      <c r="E50" s="284"/>
    </row>
    <row r="51" spans="2:5" ht="15.75" customHeight="1" thickBot="1" x14ac:dyDescent="0.3">
      <c r="B51" s="212" t="s">
        <v>56</v>
      </c>
      <c r="C51" s="213"/>
      <c r="D51" s="214"/>
      <c r="E51" s="215"/>
    </row>
    <row r="52" spans="2:5" ht="14.5" customHeight="1" thickBot="1" x14ac:dyDescent="0.3">
      <c r="B52" s="286" t="s">
        <v>57</v>
      </c>
      <c r="C52" s="288"/>
      <c r="D52" s="214"/>
      <c r="E52" s="215"/>
    </row>
    <row r="53" spans="2:5" ht="15" customHeight="1" thickBot="1" x14ac:dyDescent="0.35">
      <c r="B53" s="216" t="s">
        <v>46</v>
      </c>
      <c r="C53" s="217"/>
      <c r="D53" s="289">
        <f>SUM(D47:E52)</f>
        <v>54243087.2795</v>
      </c>
      <c r="E53" s="290"/>
    </row>
    <row r="54" spans="2:5" ht="24.75" customHeight="1" x14ac:dyDescent="0.25">
      <c r="B54" s="220" t="s">
        <v>241</v>
      </c>
      <c r="C54" s="224"/>
      <c r="D54" s="224"/>
      <c r="E54" s="224"/>
    </row>
  </sheetData>
  <mergeCells count="78">
    <mergeCell ref="B15:E15"/>
    <mergeCell ref="B28:E28"/>
    <mergeCell ref="D53:E53"/>
    <mergeCell ref="D21:E21"/>
    <mergeCell ref="D22:E22"/>
    <mergeCell ref="D23:E23"/>
    <mergeCell ref="D24:E24"/>
    <mergeCell ref="D25:E25"/>
    <mergeCell ref="D26:E26"/>
    <mergeCell ref="D52:E52"/>
    <mergeCell ref="D48:E48"/>
    <mergeCell ref="D49:E49"/>
    <mergeCell ref="D50:E50"/>
    <mergeCell ref="D51:E51"/>
    <mergeCell ref="D47:E47"/>
    <mergeCell ref="D27:E27"/>
    <mergeCell ref="D14:E14"/>
    <mergeCell ref="D9:E9"/>
    <mergeCell ref="D10:E10"/>
    <mergeCell ref="D11:E11"/>
    <mergeCell ref="D12:E12"/>
    <mergeCell ref="D13:E13"/>
    <mergeCell ref="D38:E38"/>
    <mergeCell ref="D37:E37"/>
    <mergeCell ref="D39:E39"/>
    <mergeCell ref="D40:E40"/>
    <mergeCell ref="D36:E36"/>
    <mergeCell ref="B31:E31"/>
    <mergeCell ref="B34:C34"/>
    <mergeCell ref="B35:C35"/>
    <mergeCell ref="B36:C36"/>
    <mergeCell ref="B33:C33"/>
    <mergeCell ref="D33:E33"/>
    <mergeCell ref="D34:E34"/>
    <mergeCell ref="D35:E35"/>
    <mergeCell ref="B2:E2"/>
    <mergeCell ref="B53:C53"/>
    <mergeCell ref="B42:E42"/>
    <mergeCell ref="B43:E43"/>
    <mergeCell ref="B44:E44"/>
    <mergeCell ref="B46:C46"/>
    <mergeCell ref="D46:E46"/>
    <mergeCell ref="B47:C47"/>
    <mergeCell ref="B48:C48"/>
    <mergeCell ref="B49:C49"/>
    <mergeCell ref="B50:C50"/>
    <mergeCell ref="B51:C51"/>
    <mergeCell ref="B52:C52"/>
    <mergeCell ref="B37:C37"/>
    <mergeCell ref="B38:C38"/>
    <mergeCell ref="B39:C39"/>
    <mergeCell ref="B9:C9"/>
    <mergeCell ref="B10:C10"/>
    <mergeCell ref="B11:C11"/>
    <mergeCell ref="B12:C12"/>
    <mergeCell ref="B13:C13"/>
    <mergeCell ref="B4:E4"/>
    <mergeCell ref="B5:E5"/>
    <mergeCell ref="B7:C7"/>
    <mergeCell ref="D7:E7"/>
    <mergeCell ref="B8:C8"/>
    <mergeCell ref="D8:E8"/>
    <mergeCell ref="B41:E41"/>
    <mergeCell ref="B54:E54"/>
    <mergeCell ref="B14:C14"/>
    <mergeCell ref="B27:C27"/>
    <mergeCell ref="B17:E17"/>
    <mergeCell ref="B18:E18"/>
    <mergeCell ref="B20:C20"/>
    <mergeCell ref="D20:E20"/>
    <mergeCell ref="B21:C21"/>
    <mergeCell ref="B22:C22"/>
    <mergeCell ref="B23:C23"/>
    <mergeCell ref="B24:C24"/>
    <mergeCell ref="B25:C25"/>
    <mergeCell ref="B26:C26"/>
    <mergeCell ref="B40:C40"/>
    <mergeCell ref="B30:E30"/>
  </mergeCells>
  <pageMargins left="1.21" right="0.70866141732283472" top="0.17" bottom="0" header="0.15748031496062992" footer="0.19685039370078741"/>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4"/>
  <sheetViews>
    <sheetView topLeftCell="A8" zoomScale="60" zoomScaleNormal="60" zoomScaleSheetLayoutView="50" workbookViewId="0">
      <selection activeCell="T29" sqref="T29"/>
    </sheetView>
  </sheetViews>
  <sheetFormatPr baseColWidth="10" defaultColWidth="11.453125" defaultRowHeight="12.5" x14ac:dyDescent="0.35"/>
  <cols>
    <col min="1" max="1" width="3.26953125" style="20" customWidth="1"/>
    <col min="2" max="2" width="15.54296875" style="20" customWidth="1"/>
    <col min="3" max="3" width="13.81640625" style="20" customWidth="1"/>
    <col min="4" max="4" width="16.81640625" style="20" customWidth="1"/>
    <col min="5" max="5" width="15.54296875" style="20" customWidth="1"/>
    <col min="6" max="6" width="14.453125" style="20" customWidth="1"/>
    <col min="7" max="7" width="13.453125" style="20" customWidth="1"/>
    <col min="8" max="8" width="14.54296875" style="20" customWidth="1"/>
    <col min="9" max="10" width="11.453125" style="20"/>
    <col min="11" max="11" width="11.81640625" style="20" customWidth="1"/>
    <col min="12" max="12" width="11.453125" style="20"/>
    <col min="13" max="13" width="11.54296875" style="20" customWidth="1"/>
    <col min="14" max="14" width="15.54296875" style="20" customWidth="1"/>
    <col min="15" max="16" width="41.81640625" style="20" customWidth="1"/>
    <col min="17" max="17" width="34.81640625" style="20" customWidth="1"/>
    <col min="18" max="18" width="16.54296875" style="20" customWidth="1"/>
    <col min="19" max="19" width="15" style="20" customWidth="1"/>
    <col min="20" max="20" width="19.1796875" style="20" customWidth="1"/>
    <col min="21" max="16384" width="11.453125" style="20"/>
  </cols>
  <sheetData>
    <row r="1" spans="2:22" ht="13" thickBot="1" x14ac:dyDescent="0.4"/>
    <row r="2" spans="2:22" ht="33.75" customHeight="1" x14ac:dyDescent="0.25">
      <c r="B2" s="114"/>
      <c r="C2" s="115"/>
      <c r="D2" s="97" t="s">
        <v>0</v>
      </c>
      <c r="E2" s="280" t="s">
        <v>88</v>
      </c>
      <c r="F2" s="280"/>
      <c r="G2" s="280"/>
      <c r="H2" s="280"/>
      <c r="I2" s="280"/>
      <c r="J2" s="98"/>
      <c r="K2" s="98"/>
      <c r="L2" s="98"/>
      <c r="M2" s="98"/>
      <c r="N2" s="98"/>
      <c r="O2" s="84"/>
      <c r="P2" s="104" t="s">
        <v>89</v>
      </c>
      <c r="Q2" s="102"/>
      <c r="R2" s="102"/>
      <c r="S2" s="102"/>
      <c r="T2" s="86"/>
    </row>
    <row r="3" spans="2:22" ht="36" customHeight="1" x14ac:dyDescent="0.25">
      <c r="B3" s="116"/>
      <c r="C3" s="117"/>
      <c r="D3" s="82" t="s">
        <v>3</v>
      </c>
      <c r="E3" s="211" t="s">
        <v>90</v>
      </c>
      <c r="F3" s="211"/>
      <c r="G3" s="211"/>
      <c r="H3" s="211"/>
      <c r="I3" s="211"/>
      <c r="J3" s="211"/>
      <c r="K3" s="211"/>
      <c r="L3" s="118"/>
      <c r="M3" s="118"/>
      <c r="N3" s="118"/>
      <c r="O3" s="79"/>
      <c r="P3" s="106" t="s">
        <v>91</v>
      </c>
      <c r="Q3" s="106"/>
      <c r="R3" s="106"/>
      <c r="S3" s="106"/>
      <c r="T3" s="88"/>
    </row>
    <row r="4" spans="2:22" ht="27.75" customHeight="1" thickBot="1" x14ac:dyDescent="0.3">
      <c r="B4" s="119"/>
      <c r="C4" s="120"/>
      <c r="D4" s="95" t="s">
        <v>6</v>
      </c>
      <c r="E4" s="296" t="s">
        <v>92</v>
      </c>
      <c r="F4" s="296"/>
      <c r="G4" s="296"/>
      <c r="H4" s="296"/>
      <c r="I4" s="296"/>
      <c r="J4" s="121"/>
      <c r="K4" s="121"/>
      <c r="L4" s="120"/>
      <c r="M4" s="120"/>
      <c r="N4" s="120"/>
      <c r="O4" s="93"/>
      <c r="P4" s="105" t="s">
        <v>93</v>
      </c>
      <c r="Q4" s="105"/>
      <c r="R4" s="105"/>
      <c r="S4" s="105"/>
      <c r="T4" s="96"/>
    </row>
    <row r="5" spans="2:22" s="30" customFormat="1" ht="66" customHeight="1" x14ac:dyDescent="0.35">
      <c r="B5" s="202" t="s">
        <v>9</v>
      </c>
      <c r="C5" s="182" t="s">
        <v>10</v>
      </c>
      <c r="D5" s="182" t="s">
        <v>11</v>
      </c>
      <c r="E5" s="182" t="s">
        <v>12</v>
      </c>
      <c r="F5" s="182" t="s">
        <v>13</v>
      </c>
      <c r="G5" s="185" t="s">
        <v>14</v>
      </c>
      <c r="H5" s="182" t="s">
        <v>15</v>
      </c>
      <c r="I5" s="182"/>
      <c r="J5" s="294" t="s">
        <v>16</v>
      </c>
      <c r="K5" s="295"/>
      <c r="L5" s="294" t="s">
        <v>17</v>
      </c>
      <c r="M5" s="295"/>
      <c r="N5" s="185" t="s">
        <v>18</v>
      </c>
      <c r="O5" s="185" t="s">
        <v>19</v>
      </c>
      <c r="P5" s="185" t="s">
        <v>20</v>
      </c>
      <c r="Q5" s="185" t="s">
        <v>21</v>
      </c>
      <c r="R5" s="185" t="s">
        <v>22</v>
      </c>
      <c r="S5" s="185" t="s">
        <v>23</v>
      </c>
      <c r="T5" s="293" t="s">
        <v>209</v>
      </c>
    </row>
    <row r="6" spans="2:22" s="30" customFormat="1" ht="41.25" customHeight="1" thickBot="1" x14ac:dyDescent="0.4">
      <c r="B6" s="203"/>
      <c r="C6" s="183"/>
      <c r="D6" s="183"/>
      <c r="E6" s="183"/>
      <c r="F6" s="183"/>
      <c r="G6" s="185"/>
      <c r="H6" s="154" t="s">
        <v>25</v>
      </c>
      <c r="I6" s="154">
        <v>2022</v>
      </c>
      <c r="J6" s="154" t="s">
        <v>26</v>
      </c>
      <c r="K6" s="154" t="s">
        <v>27</v>
      </c>
      <c r="L6" s="154" t="s">
        <v>26</v>
      </c>
      <c r="M6" s="154" t="s">
        <v>27</v>
      </c>
      <c r="N6" s="185"/>
      <c r="O6" s="185"/>
      <c r="P6" s="185"/>
      <c r="Q6" s="185"/>
      <c r="R6" s="185"/>
      <c r="S6" s="185"/>
      <c r="T6" s="293"/>
    </row>
    <row r="7" spans="2:22" s="30" customFormat="1" ht="175.5" customHeight="1" x14ac:dyDescent="0.35">
      <c r="B7" s="299" t="s">
        <v>94</v>
      </c>
      <c r="C7" s="302" t="s">
        <v>95</v>
      </c>
      <c r="D7" s="302" t="s">
        <v>95</v>
      </c>
      <c r="E7" s="302" t="s">
        <v>96</v>
      </c>
      <c r="F7" s="302" t="s">
        <v>97</v>
      </c>
      <c r="G7" s="302">
        <v>22</v>
      </c>
      <c r="H7" s="302" t="s">
        <v>98</v>
      </c>
      <c r="I7" s="302">
        <v>34</v>
      </c>
      <c r="J7" s="302">
        <v>35</v>
      </c>
      <c r="K7" s="303">
        <f>+J7/I7</f>
        <v>1.0294117647058822</v>
      </c>
      <c r="L7" s="302">
        <v>35</v>
      </c>
      <c r="M7" s="303">
        <f>+L7/34</f>
        <v>1.0294117647058822</v>
      </c>
      <c r="N7" s="305" t="s">
        <v>99</v>
      </c>
      <c r="O7" s="306" t="s">
        <v>100</v>
      </c>
      <c r="P7" s="306" t="s">
        <v>101</v>
      </c>
      <c r="Q7" s="306" t="s">
        <v>102</v>
      </c>
      <c r="R7" s="310" t="s">
        <v>103</v>
      </c>
      <c r="S7" s="312">
        <v>8919967.5008400008</v>
      </c>
      <c r="T7" s="308" t="s">
        <v>245</v>
      </c>
    </row>
    <row r="8" spans="2:22" ht="409.6" customHeight="1" x14ac:dyDescent="0.35">
      <c r="B8" s="300"/>
      <c r="C8" s="205"/>
      <c r="D8" s="205"/>
      <c r="E8" s="205"/>
      <c r="F8" s="206"/>
      <c r="G8" s="206"/>
      <c r="H8" s="206"/>
      <c r="I8" s="206"/>
      <c r="J8" s="206"/>
      <c r="K8" s="304"/>
      <c r="L8" s="206"/>
      <c r="M8" s="304"/>
      <c r="N8" s="261"/>
      <c r="O8" s="307"/>
      <c r="P8" s="307"/>
      <c r="Q8" s="307"/>
      <c r="R8" s="311"/>
      <c r="S8" s="313"/>
      <c r="T8" s="309"/>
      <c r="U8" s="39"/>
      <c r="V8" s="39"/>
    </row>
    <row r="9" spans="2:22" ht="377.25" customHeight="1" x14ac:dyDescent="0.35">
      <c r="B9" s="300"/>
      <c r="C9" s="205"/>
      <c r="D9" s="205"/>
      <c r="E9" s="205"/>
      <c r="F9" s="43" t="s">
        <v>104</v>
      </c>
      <c r="G9" s="37">
        <v>15</v>
      </c>
      <c r="H9" s="37">
        <v>23</v>
      </c>
      <c r="I9" s="37">
        <v>3</v>
      </c>
      <c r="J9" s="37">
        <v>5</v>
      </c>
      <c r="K9" s="44">
        <f>+J9/I9</f>
        <v>1.6666666666666667</v>
      </c>
      <c r="L9" s="37">
        <v>23</v>
      </c>
      <c r="M9" s="44">
        <f>+L9/H9</f>
        <v>1</v>
      </c>
      <c r="N9" s="35" t="s">
        <v>99</v>
      </c>
      <c r="O9" s="28" t="s">
        <v>105</v>
      </c>
      <c r="P9" s="28" t="s">
        <v>210</v>
      </c>
      <c r="Q9" s="28" t="s">
        <v>106</v>
      </c>
      <c r="R9" s="64" t="s">
        <v>107</v>
      </c>
      <c r="S9" s="63" t="s">
        <v>107</v>
      </c>
      <c r="T9" s="180" t="s">
        <v>245</v>
      </c>
      <c r="U9" s="39"/>
      <c r="V9" s="39"/>
    </row>
    <row r="10" spans="2:22" ht="270" customHeight="1" x14ac:dyDescent="0.35">
      <c r="B10" s="300"/>
      <c r="C10" s="205"/>
      <c r="D10" s="205"/>
      <c r="E10" s="205"/>
      <c r="F10" s="43" t="s">
        <v>108</v>
      </c>
      <c r="G10" s="37" t="s">
        <v>109</v>
      </c>
      <c r="H10" s="46">
        <v>1</v>
      </c>
      <c r="I10" s="46">
        <v>0.4</v>
      </c>
      <c r="J10" s="37">
        <v>0</v>
      </c>
      <c r="K10" s="37">
        <v>0</v>
      </c>
      <c r="L10" s="46">
        <v>0.4</v>
      </c>
      <c r="M10" s="47">
        <f>L10/H10</f>
        <v>0.4</v>
      </c>
      <c r="N10" s="166"/>
      <c r="O10" s="28" t="s">
        <v>110</v>
      </c>
      <c r="P10" s="37" t="s">
        <v>29</v>
      </c>
      <c r="Q10" s="37" t="s">
        <v>29</v>
      </c>
      <c r="R10" s="65">
        <v>0</v>
      </c>
      <c r="S10" s="65">
        <v>0</v>
      </c>
      <c r="T10" s="180" t="s">
        <v>245</v>
      </c>
      <c r="U10" s="39"/>
      <c r="V10" s="39"/>
    </row>
    <row r="11" spans="2:22" ht="361.5" customHeight="1" thickBot="1" x14ac:dyDescent="0.4">
      <c r="B11" s="301"/>
      <c r="C11" s="278"/>
      <c r="D11" s="278"/>
      <c r="E11" s="278"/>
      <c r="F11" s="109" t="s">
        <v>111</v>
      </c>
      <c r="G11" s="56" t="s">
        <v>112</v>
      </c>
      <c r="H11" s="56" t="s">
        <v>113</v>
      </c>
      <c r="I11" s="56">
        <v>3</v>
      </c>
      <c r="J11" s="56">
        <v>0</v>
      </c>
      <c r="K11" s="57">
        <f>J11/I11</f>
        <v>0</v>
      </c>
      <c r="L11" s="56">
        <v>5</v>
      </c>
      <c r="M11" s="57">
        <f>L11/18</f>
        <v>0.27777777777777779</v>
      </c>
      <c r="N11" s="167"/>
      <c r="O11" s="29" t="s">
        <v>114</v>
      </c>
      <c r="P11" s="56" t="s">
        <v>29</v>
      </c>
      <c r="Q11" s="56" t="s">
        <v>29</v>
      </c>
      <c r="R11" s="110" t="s">
        <v>103</v>
      </c>
      <c r="S11" s="111">
        <v>0</v>
      </c>
      <c r="T11" s="168" t="s">
        <v>245</v>
      </c>
      <c r="U11" s="39"/>
      <c r="V11" s="39"/>
    </row>
    <row r="12" spans="2:22" ht="28.5" customHeight="1" x14ac:dyDescent="0.35">
      <c r="B12" s="113" t="s">
        <v>115</v>
      </c>
      <c r="C12" s="113"/>
      <c r="D12" s="113"/>
      <c r="F12" s="297"/>
      <c r="G12" s="297"/>
      <c r="H12" s="297"/>
      <c r="I12" s="297"/>
      <c r="J12" s="297"/>
      <c r="K12" s="297"/>
    </row>
    <row r="13" spans="2:22" ht="24" customHeight="1" x14ac:dyDescent="0.35">
      <c r="B13" s="298"/>
      <c r="C13" s="298"/>
      <c r="D13" s="298"/>
      <c r="E13" s="112"/>
      <c r="F13" s="298"/>
      <c r="G13" s="298"/>
      <c r="H13" s="298"/>
      <c r="I13" s="298"/>
      <c r="J13" s="298"/>
      <c r="K13" s="298"/>
      <c r="L13" s="112"/>
      <c r="M13" s="40"/>
    </row>
    <row r="14" spans="2:22" ht="24" customHeight="1" x14ac:dyDescent="0.35">
      <c r="B14" s="298"/>
      <c r="C14" s="298"/>
      <c r="D14" s="298"/>
      <c r="E14" s="298"/>
      <c r="F14" s="298"/>
      <c r="G14" s="298"/>
      <c r="H14" s="298"/>
      <c r="I14" s="298"/>
      <c r="J14" s="298"/>
      <c r="K14" s="298"/>
      <c r="L14" s="298"/>
    </row>
  </sheetData>
  <mergeCells count="43">
    <mergeCell ref="L7:L8"/>
    <mergeCell ref="M7:M8"/>
    <mergeCell ref="N7:N8"/>
    <mergeCell ref="O7:O8"/>
    <mergeCell ref="T7:T8"/>
    <mergeCell ref="P7:P8"/>
    <mergeCell ref="Q7:Q8"/>
    <mergeCell ref="R7:R8"/>
    <mergeCell ref="S7:S8"/>
    <mergeCell ref="G7:G8"/>
    <mergeCell ref="H7:H8"/>
    <mergeCell ref="I7:I8"/>
    <mergeCell ref="J7:J8"/>
    <mergeCell ref="K7:K8"/>
    <mergeCell ref="F12:K12"/>
    <mergeCell ref="F13:K13"/>
    <mergeCell ref="F14:L14"/>
    <mergeCell ref="B5:B6"/>
    <mergeCell ref="C5:C6"/>
    <mergeCell ref="D5:D6"/>
    <mergeCell ref="E5:E6"/>
    <mergeCell ref="F5:F6"/>
    <mergeCell ref="G5:G6"/>
    <mergeCell ref="B14:E14"/>
    <mergeCell ref="B13:D13"/>
    <mergeCell ref="B7:B11"/>
    <mergeCell ref="C7:C11"/>
    <mergeCell ref="D7:D11"/>
    <mergeCell ref="E7:E11"/>
    <mergeCell ref="F7:F8"/>
    <mergeCell ref="E2:I2"/>
    <mergeCell ref="E3:K3"/>
    <mergeCell ref="E4:I4"/>
    <mergeCell ref="H5:I5"/>
    <mergeCell ref="L5:M5"/>
    <mergeCell ref="S5:S6"/>
    <mergeCell ref="T5:T6"/>
    <mergeCell ref="J5:K5"/>
    <mergeCell ref="N5:N6"/>
    <mergeCell ref="O5:O6"/>
    <mergeCell ref="P5:P6"/>
    <mergeCell ref="Q5:Q6"/>
    <mergeCell ref="R5:R6"/>
  </mergeCells>
  <pageMargins left="0" right="0" top="0" bottom="0" header="0" footer="0"/>
  <pageSetup scale="3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56"/>
  <sheetViews>
    <sheetView topLeftCell="B29" zoomScale="80" zoomScaleNormal="80" zoomScaleSheetLayoutView="90" workbookViewId="0">
      <selection activeCell="B4" sqref="B4:E4"/>
    </sheetView>
  </sheetViews>
  <sheetFormatPr baseColWidth="10" defaultColWidth="9.1796875" defaultRowHeight="12.5" x14ac:dyDescent="0.25"/>
  <cols>
    <col min="1" max="1" width="2.453125" style="25" customWidth="1"/>
    <col min="2" max="2" width="11.453125" style="25" customWidth="1"/>
    <col min="3" max="3" width="16" style="25" customWidth="1"/>
    <col min="4" max="4" width="11.453125" style="25" customWidth="1"/>
    <col min="5" max="5" width="21.81640625" style="25" customWidth="1"/>
    <col min="6" max="256" width="11.453125" style="25" customWidth="1"/>
    <col min="257" max="16384" width="9.1796875" style="25"/>
  </cols>
  <sheetData>
    <row r="2" spans="2:5" ht="33" customHeight="1" x14ac:dyDescent="0.25">
      <c r="B2" s="346" t="s">
        <v>47</v>
      </c>
      <c r="C2" s="346"/>
      <c r="D2" s="346"/>
      <c r="E2" s="346"/>
    </row>
    <row r="3" spans="2:5" ht="15.75" customHeight="1" thickBot="1" x14ac:dyDescent="0.3">
      <c r="B3" s="324"/>
      <c r="C3" s="324"/>
      <c r="D3" s="324"/>
      <c r="E3" s="324"/>
    </row>
    <row r="4" spans="2:5" ht="52" customHeight="1" thickBot="1" x14ac:dyDescent="0.3">
      <c r="B4" s="325" t="s">
        <v>116</v>
      </c>
      <c r="C4" s="326"/>
      <c r="D4" s="326"/>
      <c r="E4" s="327"/>
    </row>
    <row r="5" spans="2:5" ht="32.25" customHeight="1" thickBot="1" x14ac:dyDescent="0.3">
      <c r="B5" s="329" t="s">
        <v>117</v>
      </c>
      <c r="C5" s="330"/>
      <c r="D5" s="330"/>
      <c r="E5" s="331"/>
    </row>
    <row r="6" spans="2:5" ht="13.5" thickBot="1" x14ac:dyDescent="0.3">
      <c r="B6" s="21" t="s">
        <v>49</v>
      </c>
      <c r="C6" s="22">
        <v>2022</v>
      </c>
      <c r="D6" s="23" t="s">
        <v>11</v>
      </c>
      <c r="E6" s="22">
        <v>34</v>
      </c>
    </row>
    <row r="7" spans="2:5" ht="21" customHeight="1" thickBot="1" x14ac:dyDescent="0.3">
      <c r="B7" s="314" t="s">
        <v>50</v>
      </c>
      <c r="C7" s="315"/>
      <c r="D7" s="332" t="s">
        <v>51</v>
      </c>
      <c r="E7" s="333"/>
    </row>
    <row r="8" spans="2:5" ht="15.75" customHeight="1" thickBot="1" x14ac:dyDescent="0.3">
      <c r="B8" s="314" t="s">
        <v>52</v>
      </c>
      <c r="C8" s="315"/>
      <c r="D8" s="334" t="s">
        <v>118</v>
      </c>
      <c r="E8" s="335"/>
    </row>
    <row r="9" spans="2:5" ht="13" thickBot="1" x14ac:dyDescent="0.3">
      <c r="B9" s="314" t="s">
        <v>53</v>
      </c>
      <c r="C9" s="315"/>
      <c r="D9" s="334">
        <v>0</v>
      </c>
      <c r="E9" s="335"/>
    </row>
    <row r="10" spans="2:5" ht="13" thickBot="1" x14ac:dyDescent="0.3">
      <c r="B10" s="314" t="s">
        <v>54</v>
      </c>
      <c r="C10" s="315"/>
      <c r="D10" s="316">
        <v>0</v>
      </c>
      <c r="E10" s="317"/>
    </row>
    <row r="11" spans="2:5" ht="15.75" customHeight="1" thickBot="1" x14ac:dyDescent="0.3">
      <c r="B11" s="314" t="s">
        <v>55</v>
      </c>
      <c r="C11" s="315"/>
      <c r="D11" s="316">
        <v>0</v>
      </c>
      <c r="E11" s="317"/>
    </row>
    <row r="12" spans="2:5" ht="15.75" customHeight="1" thickBot="1" x14ac:dyDescent="0.3">
      <c r="B12" s="314" t="s">
        <v>56</v>
      </c>
      <c r="C12" s="315"/>
      <c r="D12" s="316">
        <v>0</v>
      </c>
      <c r="E12" s="317"/>
    </row>
    <row r="13" spans="2:5" ht="18.649999999999999" customHeight="1" thickBot="1" x14ac:dyDescent="0.3">
      <c r="B13" s="314" t="s">
        <v>57</v>
      </c>
      <c r="C13" s="315"/>
      <c r="D13" s="316">
        <v>0</v>
      </c>
      <c r="E13" s="317"/>
    </row>
    <row r="14" spans="2:5" ht="18" customHeight="1" thickBot="1" x14ac:dyDescent="0.3">
      <c r="B14" s="320" t="s">
        <v>46</v>
      </c>
      <c r="C14" s="321"/>
      <c r="D14" s="322" t="str">
        <f>D8</f>
        <v>8 919 967,50</v>
      </c>
      <c r="E14" s="323"/>
    </row>
    <row r="15" spans="2:5" ht="23.25" customHeight="1" x14ac:dyDescent="0.25">
      <c r="B15" s="328" t="s">
        <v>242</v>
      </c>
      <c r="C15" s="328"/>
      <c r="D15" s="328"/>
      <c r="E15" s="328"/>
    </row>
    <row r="16" spans="2:5" ht="16.5" customHeight="1" thickBot="1" x14ac:dyDescent="0.3">
      <c r="B16" s="324"/>
      <c r="C16" s="324"/>
      <c r="D16" s="324"/>
      <c r="E16" s="324"/>
    </row>
    <row r="17" spans="2:5" ht="46" customHeight="1" thickBot="1" x14ac:dyDescent="0.3">
      <c r="B17" s="325" t="s">
        <v>116</v>
      </c>
      <c r="C17" s="326"/>
      <c r="D17" s="326"/>
      <c r="E17" s="327"/>
    </row>
    <row r="18" spans="2:5" ht="13" thickBot="1" x14ac:dyDescent="0.3">
      <c r="B18" s="329" t="s">
        <v>119</v>
      </c>
      <c r="C18" s="330"/>
      <c r="D18" s="330"/>
      <c r="E18" s="331"/>
    </row>
    <row r="19" spans="2:5" ht="15.65" customHeight="1" thickBot="1" x14ac:dyDescent="0.3">
      <c r="B19" s="21" t="s">
        <v>49</v>
      </c>
      <c r="C19" s="22">
        <v>2022</v>
      </c>
      <c r="D19" s="23" t="s">
        <v>11</v>
      </c>
      <c r="E19" s="22">
        <v>3</v>
      </c>
    </row>
    <row r="20" spans="2:5" ht="15" customHeight="1" thickBot="1" x14ac:dyDescent="0.3">
      <c r="B20" s="314" t="s">
        <v>50</v>
      </c>
      <c r="C20" s="315"/>
      <c r="D20" s="332" t="s">
        <v>51</v>
      </c>
      <c r="E20" s="333"/>
    </row>
    <row r="21" spans="2:5" ht="15" customHeight="1" thickBot="1" x14ac:dyDescent="0.3">
      <c r="B21" s="314" t="s">
        <v>52</v>
      </c>
      <c r="C21" s="315"/>
      <c r="D21" s="318">
        <v>9007551.1400000006</v>
      </c>
      <c r="E21" s="319"/>
    </row>
    <row r="22" spans="2:5" ht="13" thickBot="1" x14ac:dyDescent="0.3">
      <c r="B22" s="314" t="s">
        <v>53</v>
      </c>
      <c r="C22" s="315"/>
      <c r="D22" s="318">
        <v>0</v>
      </c>
      <c r="E22" s="319"/>
    </row>
    <row r="23" spans="2:5" ht="15" customHeight="1" thickBot="1" x14ac:dyDescent="0.3">
      <c r="B23" s="314" t="s">
        <v>54</v>
      </c>
      <c r="C23" s="315"/>
      <c r="D23" s="336">
        <v>0</v>
      </c>
      <c r="E23" s="337"/>
    </row>
    <row r="24" spans="2:5" ht="15" customHeight="1" thickBot="1" x14ac:dyDescent="0.3">
      <c r="B24" s="314" t="s">
        <v>55</v>
      </c>
      <c r="C24" s="315"/>
      <c r="D24" s="336">
        <v>0</v>
      </c>
      <c r="E24" s="337"/>
    </row>
    <row r="25" spans="2:5" ht="13" thickBot="1" x14ac:dyDescent="0.3">
      <c r="B25" s="314" t="s">
        <v>56</v>
      </c>
      <c r="C25" s="315"/>
      <c r="D25" s="336">
        <v>0</v>
      </c>
      <c r="E25" s="337"/>
    </row>
    <row r="26" spans="2:5" ht="13" thickBot="1" x14ac:dyDescent="0.3">
      <c r="B26" s="314" t="s">
        <v>57</v>
      </c>
      <c r="C26" s="315"/>
      <c r="D26" s="336">
        <v>0</v>
      </c>
      <c r="E26" s="337"/>
    </row>
    <row r="27" spans="2:5" ht="19.5" customHeight="1" thickBot="1" x14ac:dyDescent="0.3">
      <c r="B27" s="320" t="s">
        <v>46</v>
      </c>
      <c r="C27" s="321"/>
      <c r="D27" s="338">
        <f>D21+D22+D24</f>
        <v>9007551.1400000006</v>
      </c>
      <c r="E27" s="339"/>
    </row>
    <row r="28" spans="2:5" ht="21.75" customHeight="1" x14ac:dyDescent="0.25">
      <c r="B28" s="328" t="s">
        <v>242</v>
      </c>
      <c r="C28" s="328"/>
      <c r="D28" s="328"/>
      <c r="E28" s="328"/>
    </row>
    <row r="29" spans="2:5" ht="21" customHeight="1" thickBot="1" x14ac:dyDescent="0.3"/>
    <row r="30" spans="2:5" ht="45.65" customHeight="1" thickBot="1" x14ac:dyDescent="0.3">
      <c r="B30" s="325" t="s">
        <v>116</v>
      </c>
      <c r="C30" s="326"/>
      <c r="D30" s="326"/>
      <c r="E30" s="327"/>
    </row>
    <row r="31" spans="2:5" ht="65.150000000000006" customHeight="1" thickBot="1" x14ac:dyDescent="0.3">
      <c r="B31" s="241" t="s">
        <v>120</v>
      </c>
      <c r="C31" s="242"/>
      <c r="D31" s="242"/>
      <c r="E31" s="243"/>
    </row>
    <row r="32" spans="2:5" ht="13.5" thickBot="1" x14ac:dyDescent="0.3">
      <c r="B32" s="21" t="s">
        <v>49</v>
      </c>
      <c r="C32" s="22">
        <v>2022</v>
      </c>
      <c r="D32" s="23" t="s">
        <v>11</v>
      </c>
      <c r="E32" s="24">
        <v>0.4</v>
      </c>
    </row>
    <row r="33" spans="2:5" ht="13" thickBot="1" x14ac:dyDescent="0.3">
      <c r="B33" s="314" t="s">
        <v>50</v>
      </c>
      <c r="C33" s="315"/>
      <c r="D33" s="332" t="s">
        <v>51</v>
      </c>
      <c r="E33" s="333"/>
    </row>
    <row r="34" spans="2:5" ht="13" thickBot="1" x14ac:dyDescent="0.3">
      <c r="B34" s="314" t="s">
        <v>52</v>
      </c>
      <c r="C34" s="315"/>
      <c r="D34" s="318">
        <v>0</v>
      </c>
      <c r="E34" s="319"/>
    </row>
    <row r="35" spans="2:5" ht="13" thickBot="1" x14ac:dyDescent="0.3">
      <c r="B35" s="314" t="s">
        <v>53</v>
      </c>
      <c r="C35" s="315"/>
      <c r="D35" s="318">
        <v>0</v>
      </c>
      <c r="E35" s="319"/>
    </row>
    <row r="36" spans="2:5" ht="13" thickBot="1" x14ac:dyDescent="0.3">
      <c r="B36" s="314" t="s">
        <v>54</v>
      </c>
      <c r="C36" s="315"/>
      <c r="D36" s="336">
        <v>0</v>
      </c>
      <c r="E36" s="337"/>
    </row>
    <row r="37" spans="2:5" ht="13" thickBot="1" x14ac:dyDescent="0.3">
      <c r="B37" s="314" t="s">
        <v>55</v>
      </c>
      <c r="C37" s="315"/>
      <c r="D37" s="336">
        <v>0</v>
      </c>
      <c r="E37" s="337"/>
    </row>
    <row r="38" spans="2:5" ht="13" thickBot="1" x14ac:dyDescent="0.3">
      <c r="B38" s="314" t="s">
        <v>56</v>
      </c>
      <c r="C38" s="315"/>
      <c r="D38" s="336">
        <v>0</v>
      </c>
      <c r="E38" s="337"/>
    </row>
    <row r="39" spans="2:5" ht="13" thickBot="1" x14ac:dyDescent="0.3">
      <c r="B39" s="314" t="s">
        <v>57</v>
      </c>
      <c r="C39" s="315"/>
      <c r="D39" s="336">
        <v>0</v>
      </c>
      <c r="E39" s="337"/>
    </row>
    <row r="40" spans="2:5" ht="13.5" thickBot="1" x14ac:dyDescent="0.3">
      <c r="B40" s="320" t="s">
        <v>46</v>
      </c>
      <c r="C40" s="321"/>
      <c r="D40" s="336">
        <f>D34+D35</f>
        <v>0</v>
      </c>
      <c r="E40" s="337"/>
    </row>
    <row r="41" spans="2:5" ht="18" customHeight="1" x14ac:dyDescent="0.25">
      <c r="B41" s="178" t="s">
        <v>121</v>
      </c>
    </row>
    <row r="44" spans="2:5" ht="13" thickBot="1" x14ac:dyDescent="0.3"/>
    <row r="45" spans="2:5" ht="44.5" customHeight="1" thickBot="1" x14ac:dyDescent="0.3">
      <c r="B45" s="325" t="s">
        <v>116</v>
      </c>
      <c r="C45" s="326"/>
      <c r="D45" s="326"/>
      <c r="E45" s="327"/>
    </row>
    <row r="46" spans="2:5" ht="41.25" customHeight="1" thickBot="1" x14ac:dyDescent="0.3">
      <c r="B46" s="241" t="s">
        <v>122</v>
      </c>
      <c r="C46" s="242"/>
      <c r="D46" s="242"/>
      <c r="E46" s="243"/>
    </row>
    <row r="47" spans="2:5" ht="13.5" thickBot="1" x14ac:dyDescent="0.3">
      <c r="B47" s="17" t="s">
        <v>49</v>
      </c>
      <c r="C47" s="18">
        <v>2022</v>
      </c>
      <c r="D47" s="19" t="s">
        <v>11</v>
      </c>
      <c r="E47" s="18">
        <v>3</v>
      </c>
    </row>
    <row r="48" spans="2:5" ht="13" thickBot="1" x14ac:dyDescent="0.3">
      <c r="B48" s="325" t="s">
        <v>50</v>
      </c>
      <c r="C48" s="327"/>
      <c r="D48" s="332" t="s">
        <v>51</v>
      </c>
      <c r="E48" s="333"/>
    </row>
    <row r="49" spans="2:5" ht="13" thickBot="1" x14ac:dyDescent="0.3">
      <c r="B49" s="325" t="s">
        <v>52</v>
      </c>
      <c r="C49" s="327"/>
      <c r="D49" s="344">
        <v>0</v>
      </c>
      <c r="E49" s="345"/>
    </row>
    <row r="50" spans="2:5" ht="13" thickBot="1" x14ac:dyDescent="0.3">
      <c r="B50" s="325" t="s">
        <v>53</v>
      </c>
      <c r="C50" s="327"/>
      <c r="D50" s="344">
        <v>0</v>
      </c>
      <c r="E50" s="345"/>
    </row>
    <row r="51" spans="2:5" ht="13" thickBot="1" x14ac:dyDescent="0.3">
      <c r="B51" s="325" t="s">
        <v>54</v>
      </c>
      <c r="C51" s="327"/>
      <c r="D51" s="342">
        <v>0</v>
      </c>
      <c r="E51" s="343"/>
    </row>
    <row r="52" spans="2:5" ht="13" thickBot="1" x14ac:dyDescent="0.3">
      <c r="B52" s="325" t="s">
        <v>55</v>
      </c>
      <c r="C52" s="327"/>
      <c r="D52" s="342">
        <v>0</v>
      </c>
      <c r="E52" s="343"/>
    </row>
    <row r="53" spans="2:5" ht="13" thickBot="1" x14ac:dyDescent="0.3">
      <c r="B53" s="325" t="s">
        <v>56</v>
      </c>
      <c r="C53" s="327"/>
      <c r="D53" s="342">
        <v>0</v>
      </c>
      <c r="E53" s="343"/>
    </row>
    <row r="54" spans="2:5" ht="13" thickBot="1" x14ac:dyDescent="0.3">
      <c r="B54" s="325" t="s">
        <v>57</v>
      </c>
      <c r="C54" s="327"/>
      <c r="D54" s="342">
        <v>0</v>
      </c>
      <c r="E54" s="343"/>
    </row>
    <row r="55" spans="2:5" ht="13.5" thickBot="1" x14ac:dyDescent="0.3">
      <c r="B55" s="340" t="s">
        <v>46</v>
      </c>
      <c r="C55" s="341"/>
      <c r="D55" s="342">
        <v>0</v>
      </c>
      <c r="E55" s="343"/>
    </row>
    <row r="56" spans="2:5" ht="36" customHeight="1" x14ac:dyDescent="0.25">
      <c r="B56" s="328" t="s">
        <v>123</v>
      </c>
      <c r="C56" s="328"/>
      <c r="D56" s="328"/>
      <c r="E56" s="328"/>
    </row>
  </sheetData>
  <mergeCells count="78">
    <mergeCell ref="B56:E56"/>
    <mergeCell ref="B2:E2"/>
    <mergeCell ref="B53:C53"/>
    <mergeCell ref="D53:E53"/>
    <mergeCell ref="B54:C54"/>
    <mergeCell ref="D54:E54"/>
    <mergeCell ref="B49:C49"/>
    <mergeCell ref="D49:E49"/>
    <mergeCell ref="B38:C38"/>
    <mergeCell ref="D38:E38"/>
    <mergeCell ref="B39:C39"/>
    <mergeCell ref="D39:E39"/>
    <mergeCell ref="B40:C40"/>
    <mergeCell ref="D40:E40"/>
    <mergeCell ref="B45:E45"/>
    <mergeCell ref="B46:E46"/>
    <mergeCell ref="B48:C48"/>
    <mergeCell ref="B55:C55"/>
    <mergeCell ref="D55:E55"/>
    <mergeCell ref="B50:C50"/>
    <mergeCell ref="D50:E50"/>
    <mergeCell ref="B51:C51"/>
    <mergeCell ref="D51:E51"/>
    <mergeCell ref="B52:C52"/>
    <mergeCell ref="D52:E52"/>
    <mergeCell ref="D48:E48"/>
    <mergeCell ref="B35:C35"/>
    <mergeCell ref="D35:E35"/>
    <mergeCell ref="B36:C36"/>
    <mergeCell ref="D36:E36"/>
    <mergeCell ref="B37:C37"/>
    <mergeCell ref="D37:E37"/>
    <mergeCell ref="B34:C34"/>
    <mergeCell ref="D34:E34"/>
    <mergeCell ref="B25:C25"/>
    <mergeCell ref="D25:E25"/>
    <mergeCell ref="B26:C26"/>
    <mergeCell ref="D26:E26"/>
    <mergeCell ref="B27:C27"/>
    <mergeCell ref="D27:E27"/>
    <mergeCell ref="B30:E30"/>
    <mergeCell ref="B31:E31"/>
    <mergeCell ref="B33:C33"/>
    <mergeCell ref="D33:E33"/>
    <mergeCell ref="B28:E28"/>
    <mergeCell ref="B22:C22"/>
    <mergeCell ref="D22:E22"/>
    <mergeCell ref="B23:C23"/>
    <mergeCell ref="D23:E23"/>
    <mergeCell ref="B24:C24"/>
    <mergeCell ref="D24:E24"/>
    <mergeCell ref="B3:E3"/>
    <mergeCell ref="B4:E4"/>
    <mergeCell ref="B5:E5"/>
    <mergeCell ref="B7:C7"/>
    <mergeCell ref="D7:E7"/>
    <mergeCell ref="B8:C8"/>
    <mergeCell ref="D8:E8"/>
    <mergeCell ref="B9:C9"/>
    <mergeCell ref="D9:E9"/>
    <mergeCell ref="B10:C10"/>
    <mergeCell ref="D10:E10"/>
    <mergeCell ref="B11:C11"/>
    <mergeCell ref="D11:E11"/>
    <mergeCell ref="B21:C21"/>
    <mergeCell ref="D21:E21"/>
    <mergeCell ref="B12:C12"/>
    <mergeCell ref="D12:E12"/>
    <mergeCell ref="B13:C13"/>
    <mergeCell ref="D13:E13"/>
    <mergeCell ref="B14:C14"/>
    <mergeCell ref="D14:E14"/>
    <mergeCell ref="B16:E16"/>
    <mergeCell ref="B17:E17"/>
    <mergeCell ref="B15:E15"/>
    <mergeCell ref="B18:E18"/>
    <mergeCell ref="B20:C20"/>
    <mergeCell ref="D20:E20"/>
  </mergeCells>
  <pageMargins left="1.42" right="0.70866141732283472" top="0.19" bottom="0.22" header="0.15748031496062992" footer="0.15748031496062992"/>
  <pageSetup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V17"/>
  <sheetViews>
    <sheetView zoomScale="50" zoomScaleNormal="50" zoomScaleSheetLayoutView="40" workbookViewId="0">
      <pane ySplit="1" topLeftCell="A8" activePane="bottomLeft" state="frozen"/>
      <selection pane="bottomLeft" activeCell="G7" sqref="G7:G12"/>
    </sheetView>
  </sheetViews>
  <sheetFormatPr baseColWidth="10" defaultColWidth="11.453125" defaultRowHeight="12.5" x14ac:dyDescent="0.35"/>
  <cols>
    <col min="1" max="1" width="4.81640625" style="20" customWidth="1"/>
    <col min="2" max="3" width="13.81640625" style="20" customWidth="1"/>
    <col min="4" max="4" width="18.54296875" style="20" customWidth="1"/>
    <col min="5" max="5" width="11.453125" style="20"/>
    <col min="6" max="6" width="11.54296875" style="20" customWidth="1"/>
    <col min="7" max="7" width="15" style="20" customWidth="1"/>
    <col min="8" max="8" width="17.1796875" style="20" customWidth="1"/>
    <col min="9" max="9" width="11.453125" style="20"/>
    <col min="10" max="10" width="13.453125" style="20" customWidth="1"/>
    <col min="11" max="11" width="10.453125" style="20" customWidth="1"/>
    <col min="12" max="12" width="12" style="20" customWidth="1"/>
    <col min="13" max="13" width="10.54296875" style="20" customWidth="1"/>
    <col min="14" max="14" width="12" style="20" customWidth="1"/>
    <col min="15" max="15" width="11.54296875" style="20" customWidth="1"/>
    <col min="16" max="16" width="12.54296875" style="20" customWidth="1"/>
    <col min="17" max="17" width="38.7265625" style="20" customWidth="1"/>
    <col min="18" max="18" width="21.1796875" style="20" customWidth="1"/>
    <col min="19" max="19" width="23.26953125" style="20" customWidth="1"/>
    <col min="20" max="20" width="18" style="20" customWidth="1"/>
    <col min="21" max="21" width="15.81640625" style="20" customWidth="1"/>
    <col min="22" max="22" width="48.1796875" style="20" customWidth="1"/>
    <col min="23" max="23" width="31" style="20" customWidth="1"/>
    <col min="24" max="16384" width="11.453125" style="20"/>
  </cols>
  <sheetData>
    <row r="1" spans="2:22" ht="13" thickBot="1" x14ac:dyDescent="0.4"/>
    <row r="2" spans="2:22" ht="30.65" customHeight="1" x14ac:dyDescent="0.25">
      <c r="B2" s="114"/>
      <c r="C2" s="115"/>
      <c r="D2" s="97" t="s">
        <v>0</v>
      </c>
      <c r="E2" s="351" t="s">
        <v>124</v>
      </c>
      <c r="F2" s="351"/>
      <c r="G2" s="351"/>
      <c r="H2" s="351"/>
      <c r="I2" s="351"/>
      <c r="J2" s="98"/>
      <c r="K2" s="98"/>
      <c r="L2" s="98"/>
      <c r="M2" s="98"/>
      <c r="N2" s="98"/>
      <c r="O2" s="98"/>
      <c r="P2" s="98"/>
      <c r="Q2" s="122"/>
      <c r="R2" s="85" t="s">
        <v>125</v>
      </c>
      <c r="S2" s="102" t="s">
        <v>126</v>
      </c>
      <c r="T2" s="84"/>
      <c r="U2" s="84"/>
      <c r="V2" s="86"/>
    </row>
    <row r="3" spans="2:22" ht="33.65" customHeight="1" x14ac:dyDescent="0.25">
      <c r="B3" s="116"/>
      <c r="C3" s="117"/>
      <c r="D3" s="82" t="s">
        <v>3</v>
      </c>
      <c r="E3" s="211" t="s">
        <v>127</v>
      </c>
      <c r="F3" s="211"/>
      <c r="G3" s="211"/>
      <c r="H3" s="211"/>
      <c r="I3" s="211"/>
      <c r="J3" s="118"/>
      <c r="K3" s="118"/>
      <c r="L3" s="118"/>
      <c r="M3" s="118"/>
      <c r="N3" s="118"/>
      <c r="O3" s="118"/>
      <c r="P3" s="118"/>
      <c r="Q3" s="118"/>
      <c r="R3" s="81" t="s">
        <v>128</v>
      </c>
      <c r="S3" s="211" t="s">
        <v>129</v>
      </c>
      <c r="T3" s="211"/>
      <c r="U3" s="211"/>
      <c r="V3" s="352"/>
    </row>
    <row r="4" spans="2:22" ht="37" customHeight="1" thickBot="1" x14ac:dyDescent="0.3">
      <c r="B4" s="119"/>
      <c r="C4" s="120"/>
      <c r="D4" s="95" t="s">
        <v>6</v>
      </c>
      <c r="E4" s="201" t="s">
        <v>130</v>
      </c>
      <c r="F4" s="201"/>
      <c r="G4" s="201"/>
      <c r="H4" s="201"/>
      <c r="I4" s="201"/>
      <c r="J4" s="120"/>
      <c r="K4" s="120"/>
      <c r="L4" s="120"/>
      <c r="M4" s="120"/>
      <c r="N4" s="120"/>
      <c r="O4" s="120"/>
      <c r="P4" s="120"/>
      <c r="Q4" s="120"/>
      <c r="R4" s="95" t="s">
        <v>131</v>
      </c>
      <c r="S4" s="93" t="s">
        <v>132</v>
      </c>
      <c r="T4" s="93"/>
      <c r="U4" s="93"/>
      <c r="V4" s="96"/>
    </row>
    <row r="5" spans="2:22" s="26" customFormat="1" ht="36" customHeight="1" x14ac:dyDescent="0.35">
      <c r="B5" s="182" t="s">
        <v>9</v>
      </c>
      <c r="C5" s="182" t="s">
        <v>10</v>
      </c>
      <c r="D5" s="182" t="s">
        <v>11</v>
      </c>
      <c r="E5" s="294" t="s">
        <v>16</v>
      </c>
      <c r="F5" s="295"/>
      <c r="G5" s="182" t="s">
        <v>12</v>
      </c>
      <c r="H5" s="182" t="s">
        <v>13</v>
      </c>
      <c r="I5" s="182" t="s">
        <v>14</v>
      </c>
      <c r="J5" s="182" t="s">
        <v>15</v>
      </c>
      <c r="K5" s="182"/>
      <c r="L5" s="294" t="s">
        <v>16</v>
      </c>
      <c r="M5" s="295"/>
      <c r="N5" s="294" t="s">
        <v>17</v>
      </c>
      <c r="O5" s="295"/>
      <c r="P5" s="185" t="s">
        <v>18</v>
      </c>
      <c r="Q5" s="185" t="s">
        <v>19</v>
      </c>
      <c r="R5" s="185" t="s">
        <v>20</v>
      </c>
      <c r="S5" s="185" t="s">
        <v>21</v>
      </c>
      <c r="T5" s="185" t="s">
        <v>22</v>
      </c>
      <c r="U5" s="185" t="s">
        <v>23</v>
      </c>
      <c r="V5" s="185" t="s">
        <v>24</v>
      </c>
    </row>
    <row r="6" spans="2:22" s="30" customFormat="1" ht="24" customHeight="1" x14ac:dyDescent="0.35">
      <c r="B6" s="249"/>
      <c r="C6" s="249"/>
      <c r="D6" s="249"/>
      <c r="E6" s="31" t="s">
        <v>26</v>
      </c>
      <c r="F6" s="31" t="s">
        <v>27</v>
      </c>
      <c r="G6" s="249"/>
      <c r="H6" s="249"/>
      <c r="I6" s="249"/>
      <c r="J6" s="31" t="s">
        <v>25</v>
      </c>
      <c r="K6" s="31">
        <v>2022</v>
      </c>
      <c r="L6" s="31" t="s">
        <v>26</v>
      </c>
      <c r="M6" s="31" t="s">
        <v>27</v>
      </c>
      <c r="N6" s="31" t="s">
        <v>26</v>
      </c>
      <c r="O6" s="31" t="s">
        <v>27</v>
      </c>
      <c r="P6" s="182"/>
      <c r="Q6" s="182"/>
      <c r="R6" s="182"/>
      <c r="S6" s="182"/>
      <c r="T6" s="182"/>
      <c r="U6" s="182"/>
      <c r="V6" s="182"/>
    </row>
    <row r="7" spans="2:22" s="30" customFormat="1" ht="66.650000000000006" customHeight="1" x14ac:dyDescent="0.35">
      <c r="B7" s="204" t="s">
        <v>133</v>
      </c>
      <c r="C7" s="204" t="s">
        <v>134</v>
      </c>
      <c r="D7" s="204">
        <v>5</v>
      </c>
      <c r="E7" s="204">
        <v>9</v>
      </c>
      <c r="F7" s="347">
        <f>E7/D7</f>
        <v>1.8</v>
      </c>
      <c r="G7" s="204" t="s">
        <v>135</v>
      </c>
      <c r="H7" s="204" t="s">
        <v>136</v>
      </c>
      <c r="I7" s="204">
        <v>5</v>
      </c>
      <c r="J7" s="204">
        <v>30</v>
      </c>
      <c r="K7" s="204">
        <v>5</v>
      </c>
      <c r="L7" s="204">
        <v>5</v>
      </c>
      <c r="M7" s="349">
        <f>L7/K7</f>
        <v>1</v>
      </c>
      <c r="N7" s="204">
        <v>18</v>
      </c>
      <c r="O7" s="349">
        <f>N7/J7</f>
        <v>0.6</v>
      </c>
      <c r="P7" s="260" t="s">
        <v>33</v>
      </c>
      <c r="Q7" s="357" t="s">
        <v>137</v>
      </c>
      <c r="R7" s="359" t="s">
        <v>205</v>
      </c>
      <c r="S7" s="359" t="s">
        <v>204</v>
      </c>
      <c r="T7" s="361">
        <v>113361191</v>
      </c>
      <c r="U7" s="353">
        <v>113061011.94</v>
      </c>
      <c r="V7" s="355" t="s">
        <v>250</v>
      </c>
    </row>
    <row r="8" spans="2:22" ht="105" customHeight="1" x14ac:dyDescent="0.35">
      <c r="B8" s="205"/>
      <c r="C8" s="205"/>
      <c r="D8" s="205"/>
      <c r="E8" s="205"/>
      <c r="F8" s="348"/>
      <c r="G8" s="205"/>
      <c r="H8" s="206"/>
      <c r="I8" s="206"/>
      <c r="J8" s="206"/>
      <c r="K8" s="206"/>
      <c r="L8" s="206"/>
      <c r="M8" s="350"/>
      <c r="N8" s="206"/>
      <c r="O8" s="350"/>
      <c r="P8" s="261"/>
      <c r="Q8" s="358"/>
      <c r="R8" s="360"/>
      <c r="S8" s="360"/>
      <c r="T8" s="362"/>
      <c r="U8" s="354"/>
      <c r="V8" s="356"/>
    </row>
    <row r="9" spans="2:22" ht="188" customHeight="1" x14ac:dyDescent="0.35">
      <c r="B9" s="206"/>
      <c r="C9" s="206"/>
      <c r="D9" s="206"/>
      <c r="E9" s="206"/>
      <c r="F9" s="304"/>
      <c r="G9" s="205"/>
      <c r="H9" s="43" t="s">
        <v>138</v>
      </c>
      <c r="I9" s="37">
        <v>1</v>
      </c>
      <c r="J9" s="37">
        <v>6</v>
      </c>
      <c r="K9" s="37">
        <v>1</v>
      </c>
      <c r="L9" s="37">
        <v>1</v>
      </c>
      <c r="M9" s="46">
        <f>L9/K9</f>
        <v>1</v>
      </c>
      <c r="N9" s="37">
        <v>3</v>
      </c>
      <c r="O9" s="46">
        <f>N9/J9</f>
        <v>0.5</v>
      </c>
      <c r="P9" s="35" t="s">
        <v>33</v>
      </c>
      <c r="Q9" s="66" t="s">
        <v>137</v>
      </c>
      <c r="R9" s="67" t="s">
        <v>205</v>
      </c>
      <c r="S9" s="68" t="s">
        <v>204</v>
      </c>
      <c r="T9" s="123">
        <v>113361191</v>
      </c>
      <c r="U9" s="124">
        <v>22612202.390000001</v>
      </c>
      <c r="V9" s="133" t="s">
        <v>250</v>
      </c>
    </row>
    <row r="10" spans="2:22" ht="142.5" customHeight="1" x14ac:dyDescent="0.35">
      <c r="B10" s="204" t="s">
        <v>139</v>
      </c>
      <c r="C10" s="204" t="s">
        <v>140</v>
      </c>
      <c r="D10" s="205">
        <v>14</v>
      </c>
      <c r="E10" s="204">
        <v>13</v>
      </c>
      <c r="F10" s="347">
        <f>E10/D10</f>
        <v>0.9285714285714286</v>
      </c>
      <c r="G10" s="205"/>
      <c r="H10" s="69" t="s">
        <v>141</v>
      </c>
      <c r="I10" s="70">
        <v>0.2</v>
      </c>
      <c r="J10" s="70">
        <v>1</v>
      </c>
      <c r="K10" s="70">
        <v>0.2</v>
      </c>
      <c r="L10" s="46">
        <v>0.2</v>
      </c>
      <c r="M10" s="46">
        <f>L10/K10</f>
        <v>1</v>
      </c>
      <c r="N10" s="46">
        <v>0.6</v>
      </c>
      <c r="O10" s="46">
        <f>N10/J10</f>
        <v>0.6</v>
      </c>
      <c r="P10" s="35" t="s">
        <v>33</v>
      </c>
      <c r="Q10" s="71" t="s">
        <v>142</v>
      </c>
      <c r="R10" s="132" t="s">
        <v>206</v>
      </c>
      <c r="S10" s="132" t="s">
        <v>143</v>
      </c>
      <c r="T10" s="123">
        <v>45715580</v>
      </c>
      <c r="U10" s="124">
        <v>47979562.939999998</v>
      </c>
      <c r="V10" s="67" t="s">
        <v>251</v>
      </c>
    </row>
    <row r="11" spans="2:22" ht="141.5" customHeight="1" x14ac:dyDescent="0.35">
      <c r="B11" s="205"/>
      <c r="C11" s="205"/>
      <c r="D11" s="205"/>
      <c r="E11" s="205"/>
      <c r="F11" s="348"/>
      <c r="G11" s="205"/>
      <c r="H11" s="69" t="s">
        <v>144</v>
      </c>
      <c r="I11" s="70">
        <v>0.5</v>
      </c>
      <c r="J11" s="70">
        <v>0.75</v>
      </c>
      <c r="K11" s="70">
        <v>0.6</v>
      </c>
      <c r="L11" s="46">
        <v>0.67</v>
      </c>
      <c r="M11" s="46">
        <f>L11/K11</f>
        <v>1.1166666666666667</v>
      </c>
      <c r="N11" s="46">
        <v>0.67</v>
      </c>
      <c r="O11" s="46">
        <f>N11/J11</f>
        <v>0.89333333333333342</v>
      </c>
      <c r="P11" s="35" t="s">
        <v>33</v>
      </c>
      <c r="Q11" s="69" t="s">
        <v>145</v>
      </c>
      <c r="R11" s="67" t="s">
        <v>206</v>
      </c>
      <c r="S11" s="67" t="s">
        <v>143</v>
      </c>
      <c r="T11" s="124">
        <v>91431160</v>
      </c>
      <c r="U11" s="124">
        <v>95959125.890000001</v>
      </c>
      <c r="V11" s="67" t="s">
        <v>251</v>
      </c>
    </row>
    <row r="12" spans="2:22" ht="130.5" customHeight="1" x14ac:dyDescent="0.35">
      <c r="B12" s="206"/>
      <c r="C12" s="206"/>
      <c r="D12" s="206"/>
      <c r="E12" s="206"/>
      <c r="F12" s="304"/>
      <c r="G12" s="206"/>
      <c r="H12" s="69" t="s">
        <v>146</v>
      </c>
      <c r="I12" s="70">
        <v>0.7</v>
      </c>
      <c r="J12" s="70">
        <v>0.88</v>
      </c>
      <c r="K12" s="72">
        <v>0.82</v>
      </c>
      <c r="L12" s="70">
        <v>0.83</v>
      </c>
      <c r="M12" s="46">
        <f>L12/K12</f>
        <v>1.0121951219512195</v>
      </c>
      <c r="N12" s="46">
        <v>0.83</v>
      </c>
      <c r="O12" s="46">
        <f>N12/J12</f>
        <v>0.94318181818181812</v>
      </c>
      <c r="P12" s="35" t="s">
        <v>33</v>
      </c>
      <c r="Q12" s="69" t="s">
        <v>147</v>
      </c>
      <c r="R12" s="67" t="s">
        <v>206</v>
      </c>
      <c r="S12" s="67" t="s">
        <v>143</v>
      </c>
      <c r="T12" s="124">
        <v>91431160</v>
      </c>
      <c r="U12" s="124">
        <v>95959125.890000001</v>
      </c>
      <c r="V12" s="67" t="s">
        <v>251</v>
      </c>
    </row>
    <row r="13" spans="2:22" ht="39.65" customHeight="1" x14ac:dyDescent="0.35">
      <c r="B13" s="113" t="s">
        <v>148</v>
      </c>
      <c r="C13" s="113"/>
      <c r="D13" s="113"/>
      <c r="J13" s="39"/>
      <c r="K13" s="39"/>
      <c r="L13" s="39"/>
      <c r="M13" s="73"/>
      <c r="N13" s="39"/>
      <c r="O13" s="73"/>
    </row>
    <row r="14" spans="2:22" x14ac:dyDescent="0.35">
      <c r="K14" s="74"/>
      <c r="M14" s="75"/>
      <c r="O14" s="75"/>
    </row>
    <row r="16" spans="2:22" x14ac:dyDescent="0.35">
      <c r="O16" s="74"/>
    </row>
    <row r="17" spans="17:17" x14ac:dyDescent="0.35">
      <c r="Q17" s="76"/>
    </row>
  </sheetData>
  <mergeCells count="47">
    <mergeCell ref="S3:V3"/>
    <mergeCell ref="U7:U8"/>
    <mergeCell ref="V7:V8"/>
    <mergeCell ref="Q7:Q8"/>
    <mergeCell ref="R7:R8"/>
    <mergeCell ref="S7:S8"/>
    <mergeCell ref="T7:T8"/>
    <mergeCell ref="V5:V6"/>
    <mergeCell ref="U5:U6"/>
    <mergeCell ref="P7:P8"/>
    <mergeCell ref="B7:B9"/>
    <mergeCell ref="C7:C9"/>
    <mergeCell ref="D7:D9"/>
    <mergeCell ref="E7:E9"/>
    <mergeCell ref="F7:F9"/>
    <mergeCell ref="B5:B6"/>
    <mergeCell ref="C5:C6"/>
    <mergeCell ref="B10:B12"/>
    <mergeCell ref="C10:C12"/>
    <mergeCell ref="D10:D12"/>
    <mergeCell ref="D5:D6"/>
    <mergeCell ref="I5:I6"/>
    <mergeCell ref="E5:F5"/>
    <mergeCell ref="E2:I2"/>
    <mergeCell ref="E3:I3"/>
    <mergeCell ref="E4:I4"/>
    <mergeCell ref="P5:P6"/>
    <mergeCell ref="Q5:Q6"/>
    <mergeCell ref="R5:R6"/>
    <mergeCell ref="S5:S6"/>
    <mergeCell ref="T5:T6"/>
    <mergeCell ref="J5:K5"/>
    <mergeCell ref="N5:O5"/>
    <mergeCell ref="L5:M5"/>
    <mergeCell ref="E10:E12"/>
    <mergeCell ref="F10:F12"/>
    <mergeCell ref="G7:G12"/>
    <mergeCell ref="H7:H8"/>
    <mergeCell ref="I7:I8"/>
    <mergeCell ref="J7:J8"/>
    <mergeCell ref="K7:K8"/>
    <mergeCell ref="L7:L8"/>
    <mergeCell ref="M7:M8"/>
    <mergeCell ref="N7:N8"/>
    <mergeCell ref="O7:O8"/>
    <mergeCell ref="G5:G6"/>
    <mergeCell ref="H5:H6"/>
  </mergeCells>
  <pageMargins left="0" right="0" top="0.47" bottom="0" header="0" footer="0"/>
  <pageSetup scale="1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67"/>
  <sheetViews>
    <sheetView topLeftCell="A50" zoomScale="80" zoomScaleNormal="80" workbookViewId="0">
      <selection activeCell="B30" sqref="B30:E30"/>
    </sheetView>
  </sheetViews>
  <sheetFormatPr baseColWidth="10" defaultColWidth="9.1796875" defaultRowHeight="13" x14ac:dyDescent="0.3"/>
  <cols>
    <col min="1" max="1" width="2.453125" style="27" customWidth="1"/>
    <col min="2" max="2" width="11.453125" style="27" customWidth="1"/>
    <col min="3" max="3" width="14.54296875" style="27" customWidth="1"/>
    <col min="4" max="4" width="12.26953125" style="27" customWidth="1"/>
    <col min="5" max="5" width="19.54296875" style="27" customWidth="1"/>
    <col min="6" max="257" width="11.453125" style="27" customWidth="1"/>
    <col min="258" max="16384" width="9.1796875" style="27"/>
  </cols>
  <sheetData>
    <row r="2" spans="2:5" ht="33" customHeight="1" x14ac:dyDescent="0.3">
      <c r="B2" s="346" t="s">
        <v>47</v>
      </c>
      <c r="C2" s="346"/>
      <c r="D2" s="346"/>
      <c r="E2" s="346"/>
    </row>
    <row r="3" spans="2:5" ht="16.5" customHeight="1" thickBot="1" x14ac:dyDescent="0.35">
      <c r="B3" s="324"/>
      <c r="C3" s="324"/>
      <c r="D3" s="324"/>
      <c r="E3" s="324"/>
    </row>
    <row r="4" spans="2:5" ht="30.65" customHeight="1" thickBot="1" x14ac:dyDescent="0.35">
      <c r="B4" s="314" t="s">
        <v>149</v>
      </c>
      <c r="C4" s="365"/>
      <c r="D4" s="365"/>
      <c r="E4" s="315"/>
    </row>
    <row r="5" spans="2:5" ht="32.25" customHeight="1" thickBot="1" x14ac:dyDescent="0.35">
      <c r="B5" s="241" t="s">
        <v>150</v>
      </c>
      <c r="C5" s="242"/>
      <c r="D5" s="242"/>
      <c r="E5" s="243"/>
    </row>
    <row r="6" spans="2:5" ht="13.5" thickBot="1" x14ac:dyDescent="0.35">
      <c r="B6" s="21" t="s">
        <v>49</v>
      </c>
      <c r="C6" s="22">
        <v>2022</v>
      </c>
      <c r="D6" s="23" t="s">
        <v>11</v>
      </c>
      <c r="E6" s="22">
        <v>5</v>
      </c>
    </row>
    <row r="7" spans="2:5" ht="29.25" customHeight="1" thickBot="1" x14ac:dyDescent="0.35">
      <c r="B7" s="314" t="s">
        <v>50</v>
      </c>
      <c r="C7" s="315"/>
      <c r="D7" s="332" t="s">
        <v>51</v>
      </c>
      <c r="E7" s="333"/>
    </row>
    <row r="8" spans="2:5" ht="15.75" customHeight="1" thickBot="1" x14ac:dyDescent="0.35">
      <c r="B8" s="314" t="s">
        <v>52</v>
      </c>
      <c r="C8" s="315"/>
      <c r="D8" s="363">
        <v>112583267.77</v>
      </c>
      <c r="E8" s="364"/>
    </row>
    <row r="9" spans="2:5" ht="13.5" thickBot="1" x14ac:dyDescent="0.35">
      <c r="B9" s="314" t="s">
        <v>53</v>
      </c>
      <c r="C9" s="315"/>
      <c r="D9" s="363">
        <v>477744.17</v>
      </c>
      <c r="E9" s="364"/>
    </row>
    <row r="10" spans="2:5" ht="13.5" thickBot="1" x14ac:dyDescent="0.35">
      <c r="B10" s="314" t="s">
        <v>54</v>
      </c>
      <c r="C10" s="315"/>
      <c r="D10" s="363"/>
      <c r="E10" s="364"/>
    </row>
    <row r="11" spans="2:5" ht="15.75" customHeight="1" thickBot="1" x14ac:dyDescent="0.35">
      <c r="B11" s="314" t="s">
        <v>55</v>
      </c>
      <c r="C11" s="315"/>
      <c r="D11" s="363"/>
      <c r="E11" s="364"/>
    </row>
    <row r="12" spans="2:5" ht="15.75" customHeight="1" thickBot="1" x14ac:dyDescent="0.35">
      <c r="B12" s="314" t="s">
        <v>56</v>
      </c>
      <c r="C12" s="315"/>
      <c r="D12" s="363"/>
      <c r="E12" s="364"/>
    </row>
    <row r="13" spans="2:5" ht="25.5" customHeight="1" thickBot="1" x14ac:dyDescent="0.35">
      <c r="B13" s="314" t="s">
        <v>57</v>
      </c>
      <c r="C13" s="315"/>
      <c r="D13" s="363"/>
      <c r="E13" s="364"/>
    </row>
    <row r="14" spans="2:5" ht="13.5" thickBot="1" x14ac:dyDescent="0.35">
      <c r="B14" s="320" t="s">
        <v>46</v>
      </c>
      <c r="C14" s="321"/>
      <c r="D14" s="338">
        <f>SUM(D8:E13)</f>
        <v>113061011.94</v>
      </c>
      <c r="E14" s="339"/>
    </row>
    <row r="15" spans="2:5" ht="23.25" customHeight="1" x14ac:dyDescent="0.3">
      <c r="B15" s="328" t="s">
        <v>243</v>
      </c>
      <c r="C15" s="328"/>
      <c r="D15" s="328"/>
      <c r="E15" s="328"/>
    </row>
    <row r="16" spans="2:5" ht="13.5" thickBot="1" x14ac:dyDescent="0.35"/>
    <row r="17" spans="2:5" ht="29.15" customHeight="1" thickBot="1" x14ac:dyDescent="0.35">
      <c r="B17" s="314" t="s">
        <v>151</v>
      </c>
      <c r="C17" s="365"/>
      <c r="D17" s="365"/>
      <c r="E17" s="315"/>
    </row>
    <row r="18" spans="2:5" ht="32.15" customHeight="1" thickBot="1" x14ac:dyDescent="0.35">
      <c r="B18" s="241" t="s">
        <v>152</v>
      </c>
      <c r="C18" s="242"/>
      <c r="D18" s="242"/>
      <c r="E18" s="243"/>
    </row>
    <row r="19" spans="2:5" ht="13.5" thickBot="1" x14ac:dyDescent="0.35">
      <c r="B19" s="21" t="s">
        <v>49</v>
      </c>
      <c r="C19" s="22">
        <v>2022</v>
      </c>
      <c r="D19" s="23" t="s">
        <v>11</v>
      </c>
      <c r="E19" s="22">
        <v>1</v>
      </c>
    </row>
    <row r="20" spans="2:5" ht="26.25" customHeight="1" thickBot="1" x14ac:dyDescent="0.35">
      <c r="B20" s="314" t="s">
        <v>50</v>
      </c>
      <c r="C20" s="315"/>
      <c r="D20" s="332" t="s">
        <v>51</v>
      </c>
      <c r="E20" s="333"/>
    </row>
    <row r="21" spans="2:5" ht="13.5" thickBot="1" x14ac:dyDescent="0.35">
      <c r="B21" s="314" t="s">
        <v>52</v>
      </c>
      <c r="C21" s="315"/>
      <c r="D21" s="318">
        <v>22516653.559999999</v>
      </c>
      <c r="E21" s="319"/>
    </row>
    <row r="22" spans="2:5" ht="13.5" thickBot="1" x14ac:dyDescent="0.35">
      <c r="B22" s="314" t="s">
        <v>53</v>
      </c>
      <c r="C22" s="315"/>
      <c r="D22" s="318">
        <v>95548.83</v>
      </c>
      <c r="E22" s="319"/>
    </row>
    <row r="23" spans="2:5" ht="13.5" thickBot="1" x14ac:dyDescent="0.35">
      <c r="B23" s="314" t="s">
        <v>54</v>
      </c>
      <c r="C23" s="315"/>
      <c r="D23" s="336"/>
      <c r="E23" s="337"/>
    </row>
    <row r="24" spans="2:5" ht="13.5" thickBot="1" x14ac:dyDescent="0.35">
      <c r="B24" s="314" t="s">
        <v>55</v>
      </c>
      <c r="C24" s="315"/>
      <c r="D24" s="336"/>
      <c r="E24" s="337"/>
    </row>
    <row r="25" spans="2:5" ht="13.5" thickBot="1" x14ac:dyDescent="0.35">
      <c r="B25" s="314" t="s">
        <v>56</v>
      </c>
      <c r="C25" s="315"/>
      <c r="D25" s="336"/>
      <c r="E25" s="337"/>
    </row>
    <row r="26" spans="2:5" ht="13.5" thickBot="1" x14ac:dyDescent="0.35">
      <c r="B26" s="314" t="s">
        <v>57</v>
      </c>
      <c r="C26" s="315"/>
      <c r="D26" s="336"/>
      <c r="E26" s="337"/>
    </row>
    <row r="27" spans="2:5" ht="13.5" thickBot="1" x14ac:dyDescent="0.35">
      <c r="B27" s="320" t="s">
        <v>46</v>
      </c>
      <c r="C27" s="321"/>
      <c r="D27" s="338">
        <f>SUM(D21:E26)</f>
        <v>22612202.389999997</v>
      </c>
      <c r="E27" s="339"/>
    </row>
    <row r="28" spans="2:5" ht="25.5" customHeight="1" x14ac:dyDescent="0.3">
      <c r="B28" s="328" t="s">
        <v>243</v>
      </c>
      <c r="C28" s="328"/>
      <c r="D28" s="328"/>
      <c r="E28" s="328"/>
    </row>
    <row r="29" spans="2:5" ht="13.5" thickBot="1" x14ac:dyDescent="0.35"/>
    <row r="30" spans="2:5" ht="31.5" customHeight="1" thickBot="1" x14ac:dyDescent="0.35">
      <c r="B30" s="314" t="s">
        <v>151</v>
      </c>
      <c r="C30" s="365"/>
      <c r="D30" s="365"/>
      <c r="E30" s="315"/>
    </row>
    <row r="31" spans="2:5" ht="34.4" customHeight="1" thickBot="1" x14ac:dyDescent="0.35">
      <c r="B31" s="241" t="s">
        <v>153</v>
      </c>
      <c r="C31" s="242"/>
      <c r="D31" s="242"/>
      <c r="E31" s="243"/>
    </row>
    <row r="32" spans="2:5" ht="14.25" customHeight="1" thickBot="1" x14ac:dyDescent="0.35">
      <c r="B32" s="21" t="s">
        <v>49</v>
      </c>
      <c r="C32" s="22">
        <v>2022</v>
      </c>
      <c r="D32" s="23" t="s">
        <v>11</v>
      </c>
      <c r="E32" s="24">
        <v>0.2</v>
      </c>
    </row>
    <row r="33" spans="2:5" ht="27" customHeight="1" thickBot="1" x14ac:dyDescent="0.35">
      <c r="B33" s="314" t="s">
        <v>50</v>
      </c>
      <c r="C33" s="315"/>
      <c r="D33" s="332" t="s">
        <v>51</v>
      </c>
      <c r="E33" s="333"/>
    </row>
    <row r="34" spans="2:5" ht="13.5" thickBot="1" x14ac:dyDescent="0.35">
      <c r="B34" s="314" t="s">
        <v>52</v>
      </c>
      <c r="C34" s="315"/>
      <c r="D34" s="318">
        <v>45033307.109999999</v>
      </c>
      <c r="E34" s="319"/>
    </row>
    <row r="35" spans="2:5" ht="13.5" thickBot="1" x14ac:dyDescent="0.35">
      <c r="B35" s="314" t="s">
        <v>53</v>
      </c>
      <c r="C35" s="315"/>
      <c r="D35" s="318">
        <v>2946255.83</v>
      </c>
      <c r="E35" s="319"/>
    </row>
    <row r="36" spans="2:5" ht="13.5" thickBot="1" x14ac:dyDescent="0.35">
      <c r="B36" s="314" t="s">
        <v>54</v>
      </c>
      <c r="C36" s="315"/>
      <c r="D36" s="336"/>
      <c r="E36" s="337"/>
    </row>
    <row r="37" spans="2:5" ht="13.5" thickBot="1" x14ac:dyDescent="0.35">
      <c r="B37" s="314" t="s">
        <v>55</v>
      </c>
      <c r="C37" s="315"/>
      <c r="D37" s="336"/>
      <c r="E37" s="337"/>
    </row>
    <row r="38" spans="2:5" ht="13.5" thickBot="1" x14ac:dyDescent="0.35">
      <c r="B38" s="314" t="s">
        <v>56</v>
      </c>
      <c r="C38" s="315"/>
      <c r="D38" s="336"/>
      <c r="E38" s="337"/>
    </row>
    <row r="39" spans="2:5" ht="13.5" thickBot="1" x14ac:dyDescent="0.35">
      <c r="B39" s="314" t="s">
        <v>57</v>
      </c>
      <c r="C39" s="315"/>
      <c r="D39" s="336"/>
      <c r="E39" s="337"/>
    </row>
    <row r="40" spans="2:5" ht="13.5" thickBot="1" x14ac:dyDescent="0.35">
      <c r="B40" s="320" t="s">
        <v>46</v>
      </c>
      <c r="C40" s="321"/>
      <c r="D40" s="338">
        <f>SUM(D34:E39)</f>
        <v>47979562.939999998</v>
      </c>
      <c r="E40" s="339"/>
    </row>
    <row r="41" spans="2:5" ht="27" customHeight="1" x14ac:dyDescent="0.3">
      <c r="B41" s="328" t="s">
        <v>243</v>
      </c>
      <c r="C41" s="328"/>
      <c r="D41" s="328"/>
      <c r="E41" s="328"/>
    </row>
    <row r="42" spans="2:5" ht="13.5" thickBot="1" x14ac:dyDescent="0.35"/>
    <row r="43" spans="2:5" ht="35.15" customHeight="1" thickBot="1" x14ac:dyDescent="0.35">
      <c r="B43" s="314" t="s">
        <v>151</v>
      </c>
      <c r="C43" s="365"/>
      <c r="D43" s="365"/>
      <c r="E43" s="315"/>
    </row>
    <row r="44" spans="2:5" ht="25.4" customHeight="1" thickBot="1" x14ac:dyDescent="0.35">
      <c r="B44" s="241" t="s">
        <v>154</v>
      </c>
      <c r="C44" s="242"/>
      <c r="D44" s="242"/>
      <c r="E44" s="243"/>
    </row>
    <row r="45" spans="2:5" ht="13.5" thickBot="1" x14ac:dyDescent="0.35">
      <c r="B45" s="21" t="s">
        <v>49</v>
      </c>
      <c r="C45" s="22">
        <v>2022</v>
      </c>
      <c r="D45" s="23" t="s">
        <v>11</v>
      </c>
      <c r="E45" s="24">
        <v>0.6</v>
      </c>
    </row>
    <row r="46" spans="2:5" ht="25.5" customHeight="1" thickBot="1" x14ac:dyDescent="0.35">
      <c r="B46" s="314" t="s">
        <v>50</v>
      </c>
      <c r="C46" s="315"/>
      <c r="D46" s="332" t="s">
        <v>51</v>
      </c>
      <c r="E46" s="333"/>
    </row>
    <row r="47" spans="2:5" ht="13.5" thickBot="1" x14ac:dyDescent="0.35">
      <c r="B47" s="314" t="s">
        <v>52</v>
      </c>
      <c r="C47" s="315"/>
      <c r="D47" s="318">
        <v>90066614.219999999</v>
      </c>
      <c r="E47" s="319"/>
    </row>
    <row r="48" spans="2:5" ht="13.5" thickBot="1" x14ac:dyDescent="0.35">
      <c r="B48" s="314" t="s">
        <v>53</v>
      </c>
      <c r="C48" s="315"/>
      <c r="D48" s="318">
        <v>5892511.6699999999</v>
      </c>
      <c r="E48" s="319"/>
    </row>
    <row r="49" spans="2:5" ht="13.5" thickBot="1" x14ac:dyDescent="0.35">
      <c r="B49" s="314" t="s">
        <v>54</v>
      </c>
      <c r="C49" s="315"/>
      <c r="D49" s="336"/>
      <c r="E49" s="337"/>
    </row>
    <row r="50" spans="2:5" ht="13.5" thickBot="1" x14ac:dyDescent="0.35">
      <c r="B50" s="314" t="s">
        <v>55</v>
      </c>
      <c r="C50" s="315"/>
      <c r="D50" s="336"/>
      <c r="E50" s="337"/>
    </row>
    <row r="51" spans="2:5" ht="13.5" thickBot="1" x14ac:dyDescent="0.35">
      <c r="B51" s="314" t="s">
        <v>56</v>
      </c>
      <c r="C51" s="315"/>
      <c r="D51" s="336"/>
      <c r="E51" s="337"/>
    </row>
    <row r="52" spans="2:5" ht="13.5" thickBot="1" x14ac:dyDescent="0.35">
      <c r="B52" s="314" t="s">
        <v>57</v>
      </c>
      <c r="C52" s="315"/>
      <c r="D52" s="336"/>
      <c r="E52" s="337"/>
    </row>
    <row r="53" spans="2:5" ht="13.5" thickBot="1" x14ac:dyDescent="0.35">
      <c r="B53" s="320" t="s">
        <v>46</v>
      </c>
      <c r="C53" s="321"/>
      <c r="D53" s="338">
        <f>SUM(D47:E52)</f>
        <v>95959125.890000001</v>
      </c>
      <c r="E53" s="339"/>
    </row>
    <row r="54" spans="2:5" ht="25.5" customHeight="1" x14ac:dyDescent="0.3">
      <c r="B54" s="328" t="s">
        <v>243</v>
      </c>
      <c r="C54" s="328"/>
      <c r="D54" s="328"/>
      <c r="E54" s="328"/>
    </row>
    <row r="55" spans="2:5" ht="13.5" thickBot="1" x14ac:dyDescent="0.35"/>
    <row r="56" spans="2:5" ht="38.5" customHeight="1" thickBot="1" x14ac:dyDescent="0.35">
      <c r="B56" s="314" t="s">
        <v>151</v>
      </c>
      <c r="C56" s="365"/>
      <c r="D56" s="365"/>
      <c r="E56" s="315"/>
    </row>
    <row r="57" spans="2:5" ht="32.15" customHeight="1" thickBot="1" x14ac:dyDescent="0.35">
      <c r="B57" s="241" t="s">
        <v>155</v>
      </c>
      <c r="C57" s="242"/>
      <c r="D57" s="242"/>
      <c r="E57" s="243"/>
    </row>
    <row r="58" spans="2:5" ht="13.5" thickBot="1" x14ac:dyDescent="0.35">
      <c r="B58" s="21" t="s">
        <v>49</v>
      </c>
      <c r="C58" s="22">
        <v>2022</v>
      </c>
      <c r="D58" s="23" t="s">
        <v>11</v>
      </c>
      <c r="E58" s="24">
        <v>0.82</v>
      </c>
    </row>
    <row r="59" spans="2:5" ht="28.5" customHeight="1" thickBot="1" x14ac:dyDescent="0.35">
      <c r="B59" s="314" t="s">
        <v>50</v>
      </c>
      <c r="C59" s="315"/>
      <c r="D59" s="332" t="s">
        <v>51</v>
      </c>
      <c r="E59" s="333"/>
    </row>
    <row r="60" spans="2:5" ht="13.5" thickBot="1" x14ac:dyDescent="0.35">
      <c r="B60" s="314" t="s">
        <v>52</v>
      </c>
      <c r="C60" s="315"/>
      <c r="D60" s="318">
        <v>90066614.219999999</v>
      </c>
      <c r="E60" s="319"/>
    </row>
    <row r="61" spans="2:5" ht="13.5" thickBot="1" x14ac:dyDescent="0.35">
      <c r="B61" s="314" t="s">
        <v>53</v>
      </c>
      <c r="C61" s="315"/>
      <c r="D61" s="318">
        <v>5892511.6699999999</v>
      </c>
      <c r="E61" s="319"/>
    </row>
    <row r="62" spans="2:5" ht="13.5" thickBot="1" x14ac:dyDescent="0.35">
      <c r="B62" s="314" t="s">
        <v>54</v>
      </c>
      <c r="C62" s="315"/>
      <c r="D62" s="336"/>
      <c r="E62" s="337"/>
    </row>
    <row r="63" spans="2:5" ht="13.5" thickBot="1" x14ac:dyDescent="0.35">
      <c r="B63" s="314" t="s">
        <v>55</v>
      </c>
      <c r="C63" s="315"/>
      <c r="D63" s="336"/>
      <c r="E63" s="337"/>
    </row>
    <row r="64" spans="2:5" ht="13.5" thickBot="1" x14ac:dyDescent="0.35">
      <c r="B64" s="314" t="s">
        <v>56</v>
      </c>
      <c r="C64" s="315"/>
      <c r="D64" s="336"/>
      <c r="E64" s="337"/>
    </row>
    <row r="65" spans="2:5" ht="13.5" thickBot="1" x14ac:dyDescent="0.35">
      <c r="B65" s="314" t="s">
        <v>57</v>
      </c>
      <c r="C65" s="315"/>
      <c r="D65" s="336"/>
      <c r="E65" s="337"/>
    </row>
    <row r="66" spans="2:5" ht="13.5" thickBot="1" x14ac:dyDescent="0.35">
      <c r="B66" s="320" t="s">
        <v>46</v>
      </c>
      <c r="C66" s="321"/>
      <c r="D66" s="338">
        <f>SUM(D60:E65)</f>
        <v>95959125.890000001</v>
      </c>
      <c r="E66" s="339"/>
    </row>
    <row r="67" spans="2:5" ht="25.5" customHeight="1" x14ac:dyDescent="0.3">
      <c r="B67" s="328" t="s">
        <v>243</v>
      </c>
      <c r="C67" s="328"/>
      <c r="D67" s="328"/>
      <c r="E67" s="328"/>
    </row>
  </sheetData>
  <mergeCells count="97">
    <mergeCell ref="B2:E2"/>
    <mergeCell ref="B64:C64"/>
    <mergeCell ref="D64:E64"/>
    <mergeCell ref="B65:C65"/>
    <mergeCell ref="D65:E65"/>
    <mergeCell ref="B60:C60"/>
    <mergeCell ref="D60:E60"/>
    <mergeCell ref="B51:C51"/>
    <mergeCell ref="D51:E51"/>
    <mergeCell ref="B52:C52"/>
    <mergeCell ref="D52:E52"/>
    <mergeCell ref="B53:C53"/>
    <mergeCell ref="D53:E53"/>
    <mergeCell ref="B56:E56"/>
    <mergeCell ref="B57:E57"/>
    <mergeCell ref="B59:C59"/>
    <mergeCell ref="B66:C66"/>
    <mergeCell ref="D66:E66"/>
    <mergeCell ref="B61:C61"/>
    <mergeCell ref="D61:E61"/>
    <mergeCell ref="B62:C62"/>
    <mergeCell ref="D62:E62"/>
    <mergeCell ref="B63:C63"/>
    <mergeCell ref="D63:E63"/>
    <mergeCell ref="D59:E59"/>
    <mergeCell ref="B48:C48"/>
    <mergeCell ref="D48:E48"/>
    <mergeCell ref="B49:C49"/>
    <mergeCell ref="D49:E49"/>
    <mergeCell ref="B50:C50"/>
    <mergeCell ref="D50:E50"/>
    <mergeCell ref="B54:E54"/>
    <mergeCell ref="B47:C47"/>
    <mergeCell ref="D47:E47"/>
    <mergeCell ref="B38:C38"/>
    <mergeCell ref="D38:E38"/>
    <mergeCell ref="B39:C39"/>
    <mergeCell ref="D39:E39"/>
    <mergeCell ref="B40:C40"/>
    <mergeCell ref="D40:E40"/>
    <mergeCell ref="B43:E43"/>
    <mergeCell ref="B44:E44"/>
    <mergeCell ref="B46:C46"/>
    <mergeCell ref="D46:E46"/>
    <mergeCell ref="B41:E41"/>
    <mergeCell ref="B35:C35"/>
    <mergeCell ref="D35:E35"/>
    <mergeCell ref="B36:C36"/>
    <mergeCell ref="D36:E36"/>
    <mergeCell ref="B37:C37"/>
    <mergeCell ref="D37:E37"/>
    <mergeCell ref="B34:C34"/>
    <mergeCell ref="D34:E34"/>
    <mergeCell ref="B25:C25"/>
    <mergeCell ref="D25:E25"/>
    <mergeCell ref="B26:C26"/>
    <mergeCell ref="D26:E26"/>
    <mergeCell ref="B27:C27"/>
    <mergeCell ref="D27:E27"/>
    <mergeCell ref="B30:E30"/>
    <mergeCell ref="B31:E31"/>
    <mergeCell ref="B33:C33"/>
    <mergeCell ref="D33:E33"/>
    <mergeCell ref="B28:E28"/>
    <mergeCell ref="B22:C22"/>
    <mergeCell ref="D22:E22"/>
    <mergeCell ref="B23:C23"/>
    <mergeCell ref="D23:E23"/>
    <mergeCell ref="B24:C24"/>
    <mergeCell ref="D24:E24"/>
    <mergeCell ref="B17:E17"/>
    <mergeCell ref="B18:E18"/>
    <mergeCell ref="B20:C20"/>
    <mergeCell ref="D20:E20"/>
    <mergeCell ref="B15:E15"/>
    <mergeCell ref="B12:C12"/>
    <mergeCell ref="D12:E12"/>
    <mergeCell ref="B13:C13"/>
    <mergeCell ref="D13:E13"/>
    <mergeCell ref="B14:C14"/>
    <mergeCell ref="D14:E14"/>
    <mergeCell ref="B67:E67"/>
    <mergeCell ref="B8:C8"/>
    <mergeCell ref="D8:E8"/>
    <mergeCell ref="B3:E3"/>
    <mergeCell ref="B4:E4"/>
    <mergeCell ref="B5:E5"/>
    <mergeCell ref="B7:C7"/>
    <mergeCell ref="D7:E7"/>
    <mergeCell ref="B9:C9"/>
    <mergeCell ref="D9:E9"/>
    <mergeCell ref="B10:C10"/>
    <mergeCell ref="D10:E10"/>
    <mergeCell ref="B11:C11"/>
    <mergeCell ref="D11:E11"/>
    <mergeCell ref="B21:C21"/>
    <mergeCell ref="D21:E21"/>
  </mergeCells>
  <pageMargins left="1.68" right="0" top="0" bottom="0" header="0" footer="0"/>
  <pageSetup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DC6E3-E657-4762-BFDC-429C7DE6C043}">
  <dimension ref="B1:V12"/>
  <sheetViews>
    <sheetView topLeftCell="A6" zoomScale="60" zoomScaleNormal="60" workbookViewId="0">
      <selection activeCell="P9" sqref="P9"/>
    </sheetView>
  </sheetViews>
  <sheetFormatPr baseColWidth="10" defaultColWidth="11.453125" defaultRowHeight="12.5" x14ac:dyDescent="0.35"/>
  <cols>
    <col min="1" max="1" width="3.26953125" style="20" customWidth="1"/>
    <col min="2" max="2" width="15.54296875" style="20" customWidth="1"/>
    <col min="3" max="3" width="13.81640625" style="20" customWidth="1"/>
    <col min="4" max="4" width="16.81640625" style="20" customWidth="1"/>
    <col min="5" max="5" width="15.54296875" style="20" customWidth="1"/>
    <col min="6" max="6" width="14.453125" style="20" customWidth="1"/>
    <col min="7" max="7" width="13.453125" style="20" customWidth="1"/>
    <col min="8" max="8" width="14.54296875" style="20" customWidth="1"/>
    <col min="9" max="10" width="11.453125" style="20"/>
    <col min="11" max="11" width="11.81640625" style="20" customWidth="1"/>
    <col min="12" max="12" width="11.453125" style="20"/>
    <col min="13" max="13" width="11.54296875" style="20" customWidth="1"/>
    <col min="14" max="14" width="14.1796875" style="20" customWidth="1"/>
    <col min="15" max="15" width="48" style="20" customWidth="1"/>
    <col min="16" max="16" width="41.81640625" style="20" customWidth="1"/>
    <col min="17" max="17" width="34.81640625" style="20" customWidth="1"/>
    <col min="18" max="18" width="16.54296875" style="20" customWidth="1"/>
    <col min="19" max="19" width="22.1796875" style="20" customWidth="1"/>
    <col min="20" max="20" width="22.26953125" style="20" customWidth="1"/>
    <col min="21" max="16384" width="11.453125" style="20"/>
  </cols>
  <sheetData>
    <row r="1" spans="2:22" ht="13" thickBot="1" x14ac:dyDescent="0.4"/>
    <row r="2" spans="2:22" ht="33.75" customHeight="1" x14ac:dyDescent="0.25">
      <c r="B2" s="114"/>
      <c r="C2" s="115"/>
      <c r="D2" s="97" t="s">
        <v>0</v>
      </c>
      <c r="E2" s="366" t="s">
        <v>156</v>
      </c>
      <c r="F2" s="280"/>
      <c r="G2" s="280"/>
      <c r="H2" s="280"/>
      <c r="I2" s="280"/>
      <c r="J2" s="98"/>
      <c r="K2" s="98"/>
      <c r="L2" s="98"/>
      <c r="M2" s="98"/>
      <c r="N2" s="98"/>
      <c r="O2" s="84"/>
      <c r="P2" s="104" t="s">
        <v>157</v>
      </c>
      <c r="Q2" s="102"/>
      <c r="R2" s="102"/>
      <c r="S2" s="102"/>
      <c r="T2" s="86"/>
    </row>
    <row r="3" spans="2:22" ht="36" customHeight="1" x14ac:dyDescent="0.25">
      <c r="B3" s="116"/>
      <c r="C3" s="117"/>
      <c r="D3" s="82" t="s">
        <v>3</v>
      </c>
      <c r="E3" s="211" t="s">
        <v>158</v>
      </c>
      <c r="F3" s="211"/>
      <c r="G3" s="211"/>
      <c r="H3" s="211"/>
      <c r="I3" s="211"/>
      <c r="J3" s="211"/>
      <c r="K3" s="211"/>
      <c r="L3" s="118"/>
      <c r="M3" s="118"/>
      <c r="N3" s="118"/>
      <c r="O3" s="79"/>
      <c r="P3" s="106" t="s">
        <v>159</v>
      </c>
      <c r="Q3" s="106"/>
      <c r="R3" s="106"/>
      <c r="S3" s="106"/>
      <c r="T3" s="88"/>
    </row>
    <row r="4" spans="2:22" ht="27.75" customHeight="1" thickBot="1" x14ac:dyDescent="0.3">
      <c r="B4" s="119"/>
      <c r="C4" s="120"/>
      <c r="D4" s="95" t="s">
        <v>6</v>
      </c>
      <c r="E4" s="296" t="s">
        <v>160</v>
      </c>
      <c r="F4" s="296"/>
      <c r="G4" s="296"/>
      <c r="H4" s="296"/>
      <c r="I4" s="296"/>
      <c r="J4" s="121"/>
      <c r="K4" s="121"/>
      <c r="L4" s="120"/>
      <c r="M4" s="120"/>
      <c r="N4" s="120"/>
      <c r="O4" s="93"/>
      <c r="P4" s="105" t="s">
        <v>93</v>
      </c>
      <c r="Q4" s="105"/>
      <c r="R4" s="105"/>
      <c r="S4" s="105"/>
      <c r="T4" s="96"/>
    </row>
    <row r="5" spans="2:22" s="30" customFormat="1" ht="66" customHeight="1" x14ac:dyDescent="0.35">
      <c r="B5" s="202" t="s">
        <v>9</v>
      </c>
      <c r="C5" s="182" t="s">
        <v>10</v>
      </c>
      <c r="D5" s="182" t="s">
        <v>11</v>
      </c>
      <c r="E5" s="182" t="s">
        <v>12</v>
      </c>
      <c r="F5" s="182" t="s">
        <v>13</v>
      </c>
      <c r="G5" s="185" t="s">
        <v>14</v>
      </c>
      <c r="H5" s="182" t="s">
        <v>15</v>
      </c>
      <c r="I5" s="182"/>
      <c r="J5" s="294" t="s">
        <v>16</v>
      </c>
      <c r="K5" s="295"/>
      <c r="L5" s="294" t="s">
        <v>17</v>
      </c>
      <c r="M5" s="295"/>
      <c r="N5" s="185" t="s">
        <v>18</v>
      </c>
      <c r="O5" s="185" t="s">
        <v>19</v>
      </c>
      <c r="P5" s="185" t="s">
        <v>20</v>
      </c>
      <c r="Q5" s="185" t="s">
        <v>21</v>
      </c>
      <c r="R5" s="185" t="s">
        <v>22</v>
      </c>
      <c r="S5" s="185" t="s">
        <v>23</v>
      </c>
      <c r="T5" s="293" t="s">
        <v>24</v>
      </c>
    </row>
    <row r="6" spans="2:22" s="30" customFormat="1" ht="41.25" customHeight="1" x14ac:dyDescent="0.35">
      <c r="B6" s="275"/>
      <c r="C6" s="249"/>
      <c r="D6" s="249"/>
      <c r="E6" s="249"/>
      <c r="F6" s="249"/>
      <c r="G6" s="182"/>
      <c r="H6" s="31" t="s">
        <v>25</v>
      </c>
      <c r="I6" s="31">
        <v>2022</v>
      </c>
      <c r="J6" s="31" t="s">
        <v>26</v>
      </c>
      <c r="K6" s="31" t="s">
        <v>27</v>
      </c>
      <c r="L6" s="31" t="s">
        <v>26</v>
      </c>
      <c r="M6" s="31" t="s">
        <v>27</v>
      </c>
      <c r="N6" s="182"/>
      <c r="O6" s="182"/>
      <c r="P6" s="182"/>
      <c r="Q6" s="182"/>
      <c r="R6" s="182"/>
      <c r="S6" s="182"/>
      <c r="T6" s="188"/>
    </row>
    <row r="7" spans="2:22" s="30" customFormat="1" ht="175.5" customHeight="1" x14ac:dyDescent="0.35">
      <c r="B7" s="367" t="s">
        <v>161</v>
      </c>
      <c r="C7" s="204" t="s">
        <v>162</v>
      </c>
      <c r="D7" s="349">
        <v>1</v>
      </c>
      <c r="E7" s="204" t="s">
        <v>163</v>
      </c>
      <c r="F7" s="204" t="s">
        <v>164</v>
      </c>
      <c r="G7" s="204">
        <v>50</v>
      </c>
      <c r="H7" s="204">
        <v>300</v>
      </c>
      <c r="I7" s="204">
        <v>50</v>
      </c>
      <c r="J7" s="369">
        <v>29</v>
      </c>
      <c r="K7" s="347">
        <f>+J7/I7</f>
        <v>0.57999999999999996</v>
      </c>
      <c r="L7" s="369">
        <f>37+J7</f>
        <v>66</v>
      </c>
      <c r="M7" s="347">
        <f>L7/H7</f>
        <v>0.22</v>
      </c>
      <c r="N7" s="371" t="s">
        <v>207</v>
      </c>
      <c r="O7" s="373" t="s">
        <v>255</v>
      </c>
      <c r="P7" s="373" t="s">
        <v>254</v>
      </c>
      <c r="Q7" s="373" t="s">
        <v>252</v>
      </c>
      <c r="R7" s="374">
        <v>8748964</v>
      </c>
      <c r="S7" s="374">
        <v>3000000</v>
      </c>
      <c r="T7" s="368" t="s">
        <v>249</v>
      </c>
    </row>
    <row r="8" spans="2:22" ht="55.5" customHeight="1" x14ac:dyDescent="0.35">
      <c r="B8" s="300"/>
      <c r="C8" s="205"/>
      <c r="D8" s="205"/>
      <c r="E8" s="205"/>
      <c r="F8" s="206"/>
      <c r="G8" s="206"/>
      <c r="H8" s="206"/>
      <c r="I8" s="206"/>
      <c r="J8" s="370"/>
      <c r="K8" s="304"/>
      <c r="L8" s="370"/>
      <c r="M8" s="304"/>
      <c r="N8" s="372"/>
      <c r="O8" s="307"/>
      <c r="P8" s="307"/>
      <c r="Q8" s="307"/>
      <c r="R8" s="311"/>
      <c r="S8" s="311"/>
      <c r="T8" s="309"/>
      <c r="U8" s="39"/>
      <c r="V8" s="39"/>
    </row>
    <row r="9" spans="2:22" ht="245.15" customHeight="1" thickBot="1" x14ac:dyDescent="0.4">
      <c r="B9" s="301"/>
      <c r="C9" s="278"/>
      <c r="D9" s="278"/>
      <c r="E9" s="278"/>
      <c r="F9" s="109" t="s">
        <v>165</v>
      </c>
      <c r="G9" s="56" t="s">
        <v>166</v>
      </c>
      <c r="H9" s="56">
        <v>96</v>
      </c>
      <c r="I9" s="56">
        <v>16</v>
      </c>
      <c r="J9" s="55">
        <v>8</v>
      </c>
      <c r="K9" s="126">
        <f>J9/I9</f>
        <v>0.5</v>
      </c>
      <c r="L9" s="55">
        <v>87</v>
      </c>
      <c r="M9" s="126">
        <f>L9/H9</f>
        <v>0.90625</v>
      </c>
      <c r="N9" s="181" t="s">
        <v>247</v>
      </c>
      <c r="O9" s="29" t="s">
        <v>246</v>
      </c>
      <c r="P9" s="29" t="s">
        <v>254</v>
      </c>
      <c r="Q9" s="29" t="s">
        <v>253</v>
      </c>
      <c r="R9" s="110">
        <v>4199503</v>
      </c>
      <c r="S9" s="110">
        <v>4199503</v>
      </c>
      <c r="T9" s="168" t="s">
        <v>248</v>
      </c>
      <c r="U9" s="39"/>
      <c r="V9" s="39"/>
    </row>
    <row r="10" spans="2:22" ht="28.5" customHeight="1" x14ac:dyDescent="0.35">
      <c r="B10" s="113" t="s">
        <v>167</v>
      </c>
      <c r="C10" s="113"/>
      <c r="D10" s="113"/>
      <c r="F10" s="297"/>
      <c r="G10" s="297"/>
      <c r="H10" s="297"/>
      <c r="I10" s="297"/>
      <c r="J10" s="297"/>
      <c r="K10" s="297"/>
    </row>
    <row r="11" spans="2:22" ht="24" customHeight="1" x14ac:dyDescent="0.35">
      <c r="B11" s="298"/>
      <c r="C11" s="298"/>
      <c r="D11" s="298"/>
      <c r="E11" s="112"/>
      <c r="F11" s="298"/>
      <c r="G11" s="298"/>
      <c r="H11" s="298"/>
      <c r="I11" s="298"/>
      <c r="J11" s="298"/>
      <c r="K11" s="298"/>
      <c r="L11" s="112"/>
      <c r="M11" s="40"/>
    </row>
    <row r="12" spans="2:22" ht="24" customHeight="1" x14ac:dyDescent="0.35">
      <c r="B12" s="298"/>
      <c r="C12" s="298"/>
      <c r="D12" s="298"/>
      <c r="E12" s="298"/>
      <c r="F12" s="298"/>
      <c r="G12" s="298"/>
      <c r="H12" s="298"/>
      <c r="I12" s="298"/>
      <c r="J12" s="298"/>
      <c r="K12" s="298"/>
      <c r="L12" s="298"/>
    </row>
  </sheetData>
  <mergeCells count="43">
    <mergeCell ref="F10:K10"/>
    <mergeCell ref="B11:D11"/>
    <mergeCell ref="F11:K11"/>
    <mergeCell ref="B12:E12"/>
    <mergeCell ref="F12:L12"/>
    <mergeCell ref="T7:T8"/>
    <mergeCell ref="I7:I8"/>
    <mergeCell ref="J7:J8"/>
    <mergeCell ref="K7:K8"/>
    <mergeCell ref="L7:L8"/>
    <mergeCell ref="M7:M8"/>
    <mergeCell ref="N7:N8"/>
    <mergeCell ref="O7:O8"/>
    <mergeCell ref="P7:P8"/>
    <mergeCell ref="Q7:Q8"/>
    <mergeCell ref="R7:R8"/>
    <mergeCell ref="S7:S8"/>
    <mergeCell ref="R5:R6"/>
    <mergeCell ref="S5:S6"/>
    <mergeCell ref="T5:T6"/>
    <mergeCell ref="B7:B9"/>
    <mergeCell ref="C7:C9"/>
    <mergeCell ref="D7:D9"/>
    <mergeCell ref="E7:E9"/>
    <mergeCell ref="F7:F8"/>
    <mergeCell ref="G7:G8"/>
    <mergeCell ref="H7:H8"/>
    <mergeCell ref="J5:K5"/>
    <mergeCell ref="L5:M5"/>
    <mergeCell ref="N5:N6"/>
    <mergeCell ref="O5:O6"/>
    <mergeCell ref="P5:P6"/>
    <mergeCell ref="Q5:Q6"/>
    <mergeCell ref="E2:I2"/>
    <mergeCell ref="E3:K3"/>
    <mergeCell ref="E4:I4"/>
    <mergeCell ref="B5:B6"/>
    <mergeCell ref="C5:C6"/>
    <mergeCell ref="D5:D6"/>
    <mergeCell ref="E5:E6"/>
    <mergeCell ref="F5:F6"/>
    <mergeCell ref="G5:G6"/>
    <mergeCell ref="H5:I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Digepyme</vt:lpstr>
      <vt:lpstr>Digepyme Costos por meta</vt:lpstr>
      <vt:lpstr>Consumidor</vt:lpstr>
      <vt:lpstr>Consumidor Costos por meta</vt:lpstr>
      <vt:lpstr>Mejora Regulatoria</vt:lpstr>
      <vt:lpstr>Mejora Regul Costos por meta</vt:lpstr>
      <vt:lpstr>Calidad</vt:lpstr>
      <vt:lpstr>Calidad Costos por meta</vt:lpstr>
      <vt:lpstr>Defensa Comercial</vt:lpstr>
      <vt:lpstr>Defensa Com. Costos por meta</vt:lpstr>
      <vt:lpstr>Variables</vt:lpstr>
      <vt:lpstr>Calidad!Área_de_impresión</vt:lpstr>
      <vt:lpstr>'Calidad Costos por meta'!Área_de_impresión</vt:lpstr>
      <vt:lpstr>'Consumidor Costos por meta'!Área_de_impresión</vt:lpstr>
      <vt:lpstr>'Defensa Com. Costos por meta'!Área_de_impresión</vt:lpstr>
      <vt:lpstr>Digepyme!Área_de_impresión</vt:lpstr>
      <vt:lpstr>'Digepyme Costos por meta'!Área_de_impresión</vt:lpstr>
      <vt:lpstr>'Mejora Regul Costos por meta'!Área_de_impresión</vt:lpstr>
      <vt:lpstr>'Mejora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Ruth Obregon Mendez</dc:creator>
  <cp:keywords/>
  <dc:description/>
  <cp:lastModifiedBy>Andrea Gutiérrez Ruiz</cp:lastModifiedBy>
  <cp:revision/>
  <dcterms:created xsi:type="dcterms:W3CDTF">2019-02-22T21:02:09Z</dcterms:created>
  <dcterms:modified xsi:type="dcterms:W3CDTF">2023-02-14T18:50:57Z</dcterms:modified>
  <cp:category/>
  <cp:contentStatus/>
</cp:coreProperties>
</file>